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CEB2B88-4870-4B43-A5C2-82545FFE6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" i="7" l="1"/>
  <c r="J23" i="1"/>
  <c r="I23" i="1"/>
  <c r="F21" i="7"/>
  <c r="F22" i="7"/>
  <c r="F23" i="7"/>
  <c r="F25" i="7"/>
  <c r="F27" i="7"/>
  <c r="F29" i="7"/>
  <c r="F33" i="7"/>
  <c r="F34" i="7"/>
  <c r="F43" i="7"/>
  <c r="F44" i="7"/>
  <c r="F45" i="7"/>
  <c r="F51" i="7"/>
  <c r="F52" i="7"/>
  <c r="F53" i="7"/>
  <c r="F62" i="7"/>
  <c r="F63" i="7"/>
  <c r="F68" i="7"/>
  <c r="F69" i="7"/>
  <c r="F70" i="7"/>
  <c r="F75" i="7"/>
  <c r="F81" i="7"/>
  <c r="F82" i="7"/>
  <c r="F92" i="7"/>
  <c r="F93" i="7"/>
  <c r="F94" i="7"/>
  <c r="F98" i="7"/>
  <c r="F99" i="7"/>
  <c r="F100" i="7"/>
  <c r="F105" i="7"/>
  <c r="F106" i="7"/>
  <c r="F109" i="7"/>
  <c r="F110" i="7"/>
  <c r="F111" i="7"/>
  <c r="F120" i="7"/>
  <c r="F121" i="7"/>
  <c r="F126" i="7"/>
  <c r="F127" i="7"/>
  <c r="F132" i="7"/>
  <c r="F143" i="7"/>
  <c r="F144" i="7"/>
  <c r="F148" i="7"/>
  <c r="F149" i="7"/>
  <c r="F154" i="7"/>
  <c r="F155" i="7"/>
  <c r="F165" i="7"/>
  <c r="E164" i="7"/>
  <c r="F164" i="7" s="1"/>
  <c r="E175" i="7"/>
  <c r="D175" i="7" s="1"/>
  <c r="E169" i="7"/>
  <c r="E168" i="7" s="1"/>
  <c r="D168" i="7" s="1"/>
  <c r="E153" i="7"/>
  <c r="F153" i="7" s="1"/>
  <c r="E147" i="7"/>
  <c r="F147" i="7" s="1"/>
  <c r="E142" i="7"/>
  <c r="F142" i="7" s="1"/>
  <c r="E136" i="7"/>
  <c r="D136" i="7" s="1"/>
  <c r="E131" i="7"/>
  <c r="F131" i="7" s="1"/>
  <c r="E119" i="7"/>
  <c r="E118" i="7" s="1"/>
  <c r="E109" i="7"/>
  <c r="D109" i="7" s="1"/>
  <c r="E104" i="7"/>
  <c r="D104" i="7" s="1"/>
  <c r="D98" i="7"/>
  <c r="E97" i="7"/>
  <c r="D97" i="7" s="1"/>
  <c r="E98" i="7"/>
  <c r="D91" i="7"/>
  <c r="E91" i="7"/>
  <c r="F91" i="7" s="1"/>
  <c r="E80" i="7"/>
  <c r="F80" i="7" s="1"/>
  <c r="E74" i="7"/>
  <c r="F74" i="7" s="1"/>
  <c r="E67" i="7"/>
  <c r="D67" i="7" s="1"/>
  <c r="E61" i="7"/>
  <c r="F61" i="7" s="1"/>
  <c r="E50" i="7"/>
  <c r="F50" i="7" s="1"/>
  <c r="E43" i="7"/>
  <c r="D43" i="7" s="1"/>
  <c r="E124" i="7"/>
  <c r="D124" i="7" s="1"/>
  <c r="E125" i="7"/>
  <c r="D125" i="7" s="1"/>
  <c r="E173" i="7"/>
  <c r="D173" i="7" s="1"/>
  <c r="D177" i="7"/>
  <c r="E167" i="7"/>
  <c r="D167" i="7" s="1"/>
  <c r="D166" i="7" s="1"/>
  <c r="D171" i="7"/>
  <c r="D176" i="7"/>
  <c r="D170" i="7"/>
  <c r="E162" i="7"/>
  <c r="D162" i="7" s="1"/>
  <c r="D165" i="7"/>
  <c r="E151" i="7"/>
  <c r="F151" i="7" s="1"/>
  <c r="D155" i="7"/>
  <c r="D156" i="7"/>
  <c r="D154" i="7"/>
  <c r="E145" i="7"/>
  <c r="D145" i="7" s="1"/>
  <c r="D149" i="7"/>
  <c r="D148" i="7"/>
  <c r="E140" i="7"/>
  <c r="D140" i="7" s="1"/>
  <c r="D144" i="7"/>
  <c r="D143" i="7"/>
  <c r="D138" i="7"/>
  <c r="D137" i="7"/>
  <c r="E134" i="7"/>
  <c r="D134" i="7" s="1"/>
  <c r="E129" i="7"/>
  <c r="F129" i="7" s="1"/>
  <c r="D133" i="7"/>
  <c r="D132" i="7"/>
  <c r="E123" i="7"/>
  <c r="E122" i="7" s="1"/>
  <c r="F122" i="7" s="1"/>
  <c r="D127" i="7"/>
  <c r="D126" i="7"/>
  <c r="E117" i="7"/>
  <c r="D117" i="7" s="1"/>
  <c r="D121" i="7"/>
  <c r="D120" i="7"/>
  <c r="E107" i="7"/>
  <c r="D107" i="7" s="1"/>
  <c r="D111" i="7"/>
  <c r="D110" i="7"/>
  <c r="E102" i="7"/>
  <c r="D102" i="7" s="1"/>
  <c r="D106" i="7"/>
  <c r="D105" i="7"/>
  <c r="E96" i="7"/>
  <c r="D96" i="7" s="1"/>
  <c r="D100" i="7"/>
  <c r="D99" i="7"/>
  <c r="E89" i="7"/>
  <c r="D89" i="7" s="1"/>
  <c r="D93" i="7"/>
  <c r="D94" i="7"/>
  <c r="D95" i="7"/>
  <c r="D92" i="7"/>
  <c r="D84" i="7"/>
  <c r="D85" i="7"/>
  <c r="D86" i="7"/>
  <c r="D87" i="7"/>
  <c r="D88" i="7"/>
  <c r="D83" i="7"/>
  <c r="D82" i="7"/>
  <c r="D81" i="7"/>
  <c r="E78" i="7"/>
  <c r="D78" i="7" s="1"/>
  <c r="E76" i="7"/>
  <c r="D76" i="7"/>
  <c r="E72" i="7"/>
  <c r="D72" i="7" s="1"/>
  <c r="D75" i="7"/>
  <c r="E65" i="7"/>
  <c r="F65" i="7" s="1"/>
  <c r="D69" i="7"/>
  <c r="D70" i="7"/>
  <c r="D68" i="7"/>
  <c r="E59" i="7"/>
  <c r="D59" i="7" s="1"/>
  <c r="D57" i="7"/>
  <c r="D58" i="7"/>
  <c r="D56" i="7"/>
  <c r="D55" i="7"/>
  <c r="D63" i="7"/>
  <c r="D64" i="7"/>
  <c r="D62" i="7"/>
  <c r="E48" i="7"/>
  <c r="D48" i="7" s="1"/>
  <c r="D52" i="7"/>
  <c r="D53" i="7"/>
  <c r="D54" i="7"/>
  <c r="D51" i="7"/>
  <c r="E41" i="7"/>
  <c r="D41" i="7" s="1"/>
  <c r="D45" i="7"/>
  <c r="D44" i="7"/>
  <c r="E32" i="7"/>
  <c r="D32" i="7" s="1"/>
  <c r="D34" i="7"/>
  <c r="D33" i="7"/>
  <c r="D30" i="7"/>
  <c r="E28" i="7"/>
  <c r="D28" i="7" s="1"/>
  <c r="D29" i="7"/>
  <c r="E26" i="7"/>
  <c r="D26" i="7" s="1"/>
  <c r="D27" i="7"/>
  <c r="E24" i="7"/>
  <c r="D24" i="7" s="1"/>
  <c r="D25" i="7"/>
  <c r="E19" i="7"/>
  <c r="D19" i="7" s="1"/>
  <c r="D21" i="7"/>
  <c r="D22" i="7"/>
  <c r="D23" i="7"/>
  <c r="D20" i="7"/>
  <c r="D18" i="7"/>
  <c r="D17" i="7" s="1"/>
  <c r="C17" i="7"/>
  <c r="E17" i="7"/>
  <c r="G11" i="5"/>
  <c r="G12" i="5"/>
  <c r="G10" i="5"/>
  <c r="E10" i="5"/>
  <c r="E11" i="5"/>
  <c r="E12" i="5"/>
  <c r="F10" i="5"/>
  <c r="F11" i="5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4" i="3"/>
  <c r="J65" i="3"/>
  <c r="J36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6" i="3"/>
  <c r="J27" i="3"/>
  <c r="J28" i="3"/>
  <c r="J29" i="3"/>
  <c r="J30" i="3"/>
  <c r="J31" i="3"/>
  <c r="J10" i="3"/>
  <c r="K18" i="1"/>
  <c r="K19" i="1"/>
  <c r="K21" i="1"/>
  <c r="K22" i="1"/>
  <c r="H21" i="3"/>
  <c r="M21" i="3" s="1"/>
  <c r="N21" i="3" s="1"/>
  <c r="N12" i="3"/>
  <c r="N13" i="3"/>
  <c r="N14" i="3"/>
  <c r="N15" i="3"/>
  <c r="N16" i="3"/>
  <c r="N17" i="3"/>
  <c r="N18" i="3"/>
  <c r="N19" i="3"/>
  <c r="N20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M12" i="3"/>
  <c r="M13" i="3"/>
  <c r="M14" i="3"/>
  <c r="M15" i="3"/>
  <c r="M16" i="3"/>
  <c r="M17" i="3"/>
  <c r="M18" i="3"/>
  <c r="M19" i="3"/>
  <c r="M20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H62" i="3"/>
  <c r="H63" i="3"/>
  <c r="H64" i="3"/>
  <c r="H65" i="3"/>
  <c r="H61" i="3"/>
  <c r="H59" i="3"/>
  <c r="H58" i="3"/>
  <c r="H53" i="3"/>
  <c r="H44" i="3"/>
  <c r="H37" i="3" s="1"/>
  <c r="H38" i="3"/>
  <c r="H55" i="3"/>
  <c r="H54" i="3"/>
  <c r="H47" i="3"/>
  <c r="H48" i="3"/>
  <c r="H49" i="3"/>
  <c r="H50" i="3"/>
  <c r="H51" i="3"/>
  <c r="H52" i="3"/>
  <c r="H46" i="3"/>
  <c r="H45" i="3"/>
  <c r="H42" i="3"/>
  <c r="H43" i="3"/>
  <c r="H40" i="3"/>
  <c r="H41" i="3"/>
  <c r="H39" i="3"/>
  <c r="I37" i="3"/>
  <c r="I56" i="3"/>
  <c r="I57" i="3"/>
  <c r="I60" i="3"/>
  <c r="I51" i="3"/>
  <c r="I50" i="3"/>
  <c r="I49" i="3"/>
  <c r="I46" i="3"/>
  <c r="I45" i="3"/>
  <c r="I43" i="3"/>
  <c r="I42" i="3"/>
  <c r="I41" i="3"/>
  <c r="I40" i="3"/>
  <c r="I39" i="3"/>
  <c r="H31" i="3"/>
  <c r="H28" i="3"/>
  <c r="H23" i="3"/>
  <c r="H24" i="3"/>
  <c r="H25" i="3"/>
  <c r="H26" i="3"/>
  <c r="H22" i="3"/>
  <c r="H20" i="3"/>
  <c r="H18" i="3"/>
  <c r="H16" i="3"/>
  <c r="H14" i="3"/>
  <c r="H13" i="3"/>
  <c r="I21" i="3"/>
  <c r="I22" i="1"/>
  <c r="I21" i="1"/>
  <c r="I19" i="1"/>
  <c r="I18" i="1"/>
  <c r="E15" i="7"/>
  <c r="F15" i="7" s="1"/>
  <c r="C16" i="7"/>
  <c r="C15" i="7" s="1"/>
  <c r="C14" i="7"/>
  <c r="C13" i="7" s="1"/>
  <c r="C12" i="7"/>
  <c r="D12" i="7" s="1"/>
  <c r="G60" i="3"/>
  <c r="G21" i="3"/>
  <c r="E172" i="7" l="1"/>
  <c r="E60" i="7"/>
  <c r="D153" i="7"/>
  <c r="F125" i="7"/>
  <c r="F119" i="7"/>
  <c r="E166" i="7"/>
  <c r="F78" i="7"/>
  <c r="E66" i="7"/>
  <c r="F66" i="7" s="1"/>
  <c r="E90" i="7"/>
  <c r="D90" i="7" s="1"/>
  <c r="D119" i="7"/>
  <c r="D169" i="7"/>
  <c r="F104" i="7"/>
  <c r="F96" i="7"/>
  <c r="F67" i="7"/>
  <c r="D118" i="7"/>
  <c r="F118" i="7"/>
  <c r="E79" i="7"/>
  <c r="F79" i="7" s="1"/>
  <c r="E42" i="7"/>
  <c r="F42" i="7" s="1"/>
  <c r="D50" i="7"/>
  <c r="D80" i="7"/>
  <c r="E103" i="7"/>
  <c r="E108" i="7"/>
  <c r="E130" i="7"/>
  <c r="E135" i="7"/>
  <c r="D135" i="7" s="1"/>
  <c r="E141" i="7"/>
  <c r="E146" i="7"/>
  <c r="E152" i="7"/>
  <c r="E174" i="7"/>
  <c r="D174" i="7" s="1"/>
  <c r="E163" i="7"/>
  <c r="E49" i="7"/>
  <c r="D49" i="7" s="1"/>
  <c r="F102" i="7"/>
  <c r="F59" i="7"/>
  <c r="D66" i="7"/>
  <c r="E73" i="7"/>
  <c r="D131" i="7"/>
  <c r="D142" i="7"/>
  <c r="D147" i="7"/>
  <c r="D164" i="7"/>
  <c r="F162" i="7"/>
  <c r="F32" i="7"/>
  <c r="F14" i="7"/>
  <c r="F140" i="7"/>
  <c r="F97" i="7"/>
  <c r="F117" i="7"/>
  <c r="E128" i="7"/>
  <c r="F128" i="7" s="1"/>
  <c r="D16" i="7"/>
  <c r="D15" i="7" s="1"/>
  <c r="D61" i="7"/>
  <c r="D74" i="7"/>
  <c r="D79" i="7"/>
  <c r="F124" i="7"/>
  <c r="F107" i="7"/>
  <c r="F48" i="7"/>
  <c r="F28" i="7"/>
  <c r="F24" i="7"/>
  <c r="F19" i="7"/>
  <c r="F72" i="7"/>
  <c r="F26" i="7"/>
  <c r="E150" i="7"/>
  <c r="F150" i="7" s="1"/>
  <c r="F145" i="7"/>
  <c r="F123" i="7"/>
  <c r="F89" i="7"/>
  <c r="F41" i="7"/>
  <c r="F16" i="7"/>
  <c r="F12" i="7"/>
  <c r="D151" i="7"/>
  <c r="E139" i="7"/>
  <c r="F139" i="7" s="1"/>
  <c r="D139" i="7"/>
  <c r="D123" i="7"/>
  <c r="D129" i="7"/>
  <c r="D40" i="7"/>
  <c r="D101" i="7"/>
  <c r="E40" i="7"/>
  <c r="D65" i="7"/>
  <c r="E101" i="7"/>
  <c r="F101" i="7" s="1"/>
  <c r="E71" i="7"/>
  <c r="F71" i="7" s="1"/>
  <c r="D71" i="7"/>
  <c r="D11" i="7"/>
  <c r="C11" i="7"/>
  <c r="C10" i="7" s="1"/>
  <c r="C9" i="7" s="1"/>
  <c r="C8" i="7" s="1"/>
  <c r="C7" i="7" s="1"/>
  <c r="D14" i="7"/>
  <c r="E11" i="7"/>
  <c r="E13" i="7"/>
  <c r="F13" i="7" s="1"/>
  <c r="I38" i="3"/>
  <c r="I44" i="3"/>
  <c r="I53" i="3"/>
  <c r="G53" i="3"/>
  <c r="H57" i="3"/>
  <c r="G57" i="3"/>
  <c r="G56" i="3" s="1"/>
  <c r="H60" i="3"/>
  <c r="H56" i="3" s="1"/>
  <c r="G46" i="3"/>
  <c r="G50" i="3"/>
  <c r="G45" i="3"/>
  <c r="G49" i="3"/>
  <c r="G42" i="3"/>
  <c r="G40" i="3"/>
  <c r="G39" i="3"/>
  <c r="G41" i="3"/>
  <c r="I12" i="3"/>
  <c r="H12" i="3"/>
  <c r="G12" i="3"/>
  <c r="H15" i="3"/>
  <c r="I15" i="3"/>
  <c r="G15" i="3"/>
  <c r="H30" i="3"/>
  <c r="H29" i="3" s="1"/>
  <c r="I30" i="3"/>
  <c r="I29" i="3" s="1"/>
  <c r="G30" i="3"/>
  <c r="G29" i="3" s="1"/>
  <c r="H27" i="3"/>
  <c r="I27" i="3"/>
  <c r="G27" i="3"/>
  <c r="I19" i="3"/>
  <c r="H19" i="3"/>
  <c r="G19" i="3"/>
  <c r="H17" i="3"/>
  <c r="I17" i="3"/>
  <c r="G17" i="3"/>
  <c r="J20" i="1"/>
  <c r="I20" i="1"/>
  <c r="J17" i="1"/>
  <c r="K17" i="1" s="1"/>
  <c r="I17" i="1"/>
  <c r="H20" i="1"/>
  <c r="H17" i="1"/>
  <c r="F60" i="7" l="1"/>
  <c r="D60" i="7"/>
  <c r="F90" i="7"/>
  <c r="K20" i="1"/>
  <c r="I38" i="1"/>
  <c r="F152" i="7"/>
  <c r="D152" i="7"/>
  <c r="F130" i="7"/>
  <c r="D130" i="7"/>
  <c r="F73" i="7"/>
  <c r="D73" i="7"/>
  <c r="F146" i="7"/>
  <c r="D146" i="7"/>
  <c r="D108" i="7"/>
  <c r="F108" i="7"/>
  <c r="D42" i="7"/>
  <c r="F49" i="7"/>
  <c r="F163" i="7"/>
  <c r="D163" i="7"/>
  <c r="F141" i="7"/>
  <c r="D141" i="7"/>
  <c r="F103" i="7"/>
  <c r="D103" i="7"/>
  <c r="F11" i="7"/>
  <c r="E35" i="7"/>
  <c r="F40" i="7"/>
  <c r="E10" i="7"/>
  <c r="F10" i="7" s="1"/>
  <c r="D150" i="7"/>
  <c r="D128" i="7"/>
  <c r="D122" i="7"/>
  <c r="D13" i="7"/>
  <c r="D10" i="7" s="1"/>
  <c r="D9" i="7" s="1"/>
  <c r="H36" i="3"/>
  <c r="G38" i="3"/>
  <c r="G44" i="3"/>
  <c r="G11" i="3"/>
  <c r="G10" i="3" s="1"/>
  <c r="H11" i="3"/>
  <c r="I11" i="3"/>
  <c r="I10" i="3" s="1"/>
  <c r="I37" i="1" l="1"/>
  <c r="J37" i="1" s="1"/>
  <c r="J38" i="1"/>
  <c r="D35" i="7"/>
  <c r="F35" i="7"/>
  <c r="E36" i="7"/>
  <c r="H10" i="3"/>
  <c r="M10" i="3" s="1"/>
  <c r="N10" i="3" s="1"/>
  <c r="M11" i="3"/>
  <c r="N11" i="3" s="1"/>
  <c r="G37" i="3"/>
  <c r="G36" i="3" s="1"/>
  <c r="I36" i="3"/>
  <c r="E9" i="7"/>
  <c r="F9" i="7" s="1"/>
  <c r="D8" i="7"/>
  <c r="D36" i="7" l="1"/>
  <c r="F36" i="7"/>
  <c r="E37" i="7"/>
  <c r="E8" i="7"/>
  <c r="F8" i="7" s="1"/>
  <c r="D7" i="7"/>
  <c r="F37" i="7" l="1"/>
  <c r="D37" i="7"/>
  <c r="E38" i="7"/>
  <c r="E7" i="7"/>
  <c r="F7" i="7" s="1"/>
  <c r="F38" i="7" l="1"/>
  <c r="D38" i="7"/>
  <c r="E39" i="7"/>
  <c r="F39" i="7" l="1"/>
  <c r="D39" i="7"/>
</calcChain>
</file>

<file path=xl/sharedStrings.xml><?xml version="1.0" encoding="utf-8"?>
<sst xmlns="http://schemas.openxmlformats.org/spreadsheetml/2006/main" count="442" uniqueCount="144">
  <si>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</si>
  <si>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</si>
  <si>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</si>
  <si>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</si>
  <si>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</si>
  <si>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</si>
  <si>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</si>
  <si>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</si>
  <si>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</si>
  <si>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</si>
  <si>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</si>
  <si>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</si>
  <si>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</si>
  <si>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</si>
  <si>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</si>
  <si>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</si>
  <si>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</si>
  <si>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</si>
  <si>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</si>
  <si>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</si>
  <si>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</si>
  <si>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</si>
  <si>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</si>
  <si>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</si>
  <si>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</si>
  <si>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</si>
  <si>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</si>
  <si>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</si>
  <si>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</si>
  <si>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</si>
  <si>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</si>
  <si>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</si>
  <si>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</si>
  <si>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</si>
  <si>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</si>
  <si>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</si>
  <si>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</si>
  <si>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</si>
  <si>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</si>
  <si>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</si>
  <si>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</si>
  <si>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</si>
  <si>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</si>
  <si>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</si>
  <si>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</si>
  <si>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Plan za 2023.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</si>
  <si>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</si>
  <si>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</si>
  <si>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</si>
  <si>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</si>
  <si>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</si>
  <si>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</si>
  <si>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5.4.1.</t>
  </si>
  <si>
    <t>Prihodi o imovine</t>
  </si>
  <si>
    <t>7.2.1.</t>
  </si>
  <si>
    <t>4.8.1.</t>
  </si>
  <si>
    <t>Prihodi za posebne namjene</t>
  </si>
  <si>
    <t>072 Službe za vanjske pacijente</t>
  </si>
  <si>
    <t>07 Zdravstvo</t>
  </si>
  <si>
    <t>5.5.1.</t>
  </si>
  <si>
    <t>Pomoći EU za PK</t>
  </si>
  <si>
    <t>3.2.1.</t>
  </si>
  <si>
    <t>Prihodi od prodaje proizvoda i robe te pruženih usluga, prihodi od donacija te povrati po protestiranim jamstvima</t>
  </si>
  <si>
    <t>Prihodi od upravnih i administrativnih pristojbi, pristojbi po posebnim propisima i naknadama</t>
  </si>
  <si>
    <t>1.1.1.</t>
  </si>
  <si>
    <t>4.4.1.</t>
  </si>
  <si>
    <t>Prihodi za posebne namjene-Decentralizacija</t>
  </si>
  <si>
    <t>4.3.1.</t>
  </si>
  <si>
    <t>Kazne, upravne mjere i ostali prihodi</t>
  </si>
  <si>
    <t>UKUPNO PRIHODI</t>
  </si>
  <si>
    <t>Prihodi za posebne namjene-HZZO</t>
  </si>
  <si>
    <t>UKUPNO RASHODI</t>
  </si>
  <si>
    <t>Pomoći PK</t>
  </si>
  <si>
    <t>Financijski rashodi</t>
  </si>
  <si>
    <t>3/1</t>
  </si>
  <si>
    <t>Predsjednica Upravnog vijeća:</t>
  </si>
  <si>
    <t>Anita Bikić, mag.med.techn.</t>
  </si>
  <si>
    <t>UPRAVNO VIJEĆE</t>
  </si>
  <si>
    <t>Na temelju članka 23. Statuta Zavoda za hitnu medicinu Splitsko-dalmatinske županije Upravno vijeće Zavoda na svojoj</t>
  </si>
  <si>
    <t>POSEBNI DIO</t>
  </si>
  <si>
    <t>NAZIV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</si>
  <si>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</si>
  <si>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</si>
  <si>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</si>
  <si>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</si>
  <si>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</si>
  <si>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</si>
  <si>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</si>
  <si>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3.2.1 Vlastiti prihodi PK</t>
  </si>
  <si>
    <t>63</t>
  </si>
  <si>
    <t>64</t>
  </si>
  <si>
    <t>Prihodi od imovine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</si>
  <si>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</si>
  <si>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</si>
  <si>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</si>
  <si>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</si>
  <si>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</si>
  <si>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</si>
  <si>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</si>
  <si>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</si>
  <si>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</si>
  <si>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</si>
  <si>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</si>
  <si>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</si>
  <si>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</si>
  <si>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</si>
  <si>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</si>
  <si>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</si>
  <si>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</si>
  <si>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</si>
  <si>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</si>
  <si>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</si>
  <si>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34</t>
  </si>
  <si>
    <t>38</t>
  </si>
  <si>
    <t>Ostali rashodi</t>
  </si>
  <si>
    <t>Izvor 3.2.2 Vlastiti prihodi PK - prenesena sredstva</t>
  </si>
  <si>
    <t>Aktivnost A302002 Izgradnja i uređenje objekata te nabava i održavanje opreme</t>
  </si>
  <si>
    <t>42</t>
  </si>
  <si>
    <t>41</t>
  </si>
  <si>
    <t>45</t>
  </si>
  <si>
    <t>Rashodi za dodatna ulaganja na nefinancijskoj imovini</t>
  </si>
  <si>
    <t>Aktivnost A302007 Dodatni timovi HMP u turističkoj sezoni</t>
  </si>
  <si>
    <t>Izvor 5.1.1 Pomoći</t>
  </si>
  <si>
    <t>Aktivnost A302008 Dodatni timovi HMP prilikom zaštite od požara</t>
  </si>
  <si>
    <t>Kapitalni projekt K302001 Defibrilatori na javnim mjestima</t>
  </si>
  <si>
    <t>Tekući projekt T302001 ULJP - Specijalističko usavršavanje</t>
  </si>
  <si>
    <t>Tekući projekt T302003 COVID-19</t>
  </si>
  <si>
    <t>FUNKCIJSKA KLASIFIKACIJA 074 Službe javnog zdravstva</t>
  </si>
  <si>
    <t>Split, 02. lipnja 2023.g.</t>
  </si>
  <si>
    <t>Klasa: 003-06/23-01/08</t>
  </si>
  <si>
    <t>Ur.broj: 2181-148-01-06-23-02</t>
  </si>
  <si>
    <t xml:space="preserve">13. redovnoj sjednici održanoj dana 02. lipnja 2023. godine donijelo je </t>
  </si>
  <si>
    <t>REBALANS FINANCIJSKOG PLANA ZAVODA ZA HITNU MEDICINU SPLITSKO-DALMATINSKE ŽUPANIJE 
ZA 2023. BROJ 1</t>
  </si>
  <si>
    <t>Promjena</t>
  </si>
  <si>
    <t>Novi plan za 2023.g.</t>
  </si>
  <si>
    <t>Split, 02.06.2023.g.</t>
  </si>
  <si>
    <t>4.3.2.</t>
  </si>
  <si>
    <t>Prihodi za posebne namjene-prenesena sredstva</t>
  </si>
  <si>
    <t>%</t>
  </si>
  <si>
    <t>Izvor 4.3.2 Prihodi za posebne namjene-prenesena sredstva</t>
  </si>
  <si>
    <t>Izvor 5.5.1 Pomoći EU za PK</t>
  </si>
  <si>
    <t>Tekući projekt T302013 - NPOO-Centralno financiranje specijalizacija doktora medicine</t>
  </si>
  <si>
    <t>Tekući projekt T302012 - NPOO-Specijelističko usavršavanje med.sestara i tehničara</t>
  </si>
  <si>
    <t>3 /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</si>
</sst>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[$€-1]"/>
    <numFmt numFmtId="165" formatCode="0.0"/>
    <numFmt numFmtId="166" formatCode="#,##0.00\ _k_n"/>
    <numFmt numFmtId="167" formatCode="[$-41A]General"/>
    <numFmt numFmtId="168" formatCode="0.0%"/>
    <numFmt numFmtId="169" formatCode="#,##0.00&quot;     &quot;"/>
    <numFmt numFmtId="170" formatCode="[$-41A]0.00%"/>
    <numFmt numFmtId="171" formatCode="_-* #,##0.00\ [$€-1]_-;\-* #,##0.00\ [$€-1]_-;_-* &quot;-&quot;??\ [$€-1]_-;_-@_-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12" fillId="0" borderId="0" applyBorder="0" applyProtection="0"/>
  </cellStyleXfs>
  <cellXfs count="236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left"/>
    </xf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4" borderId="1" xfId="0" quotePrefix="1" applyNumberFormat="1" applyFont="1" applyFill="1" applyBorder="1" applyAlignment="1">
      <alignment horizontal="right"/>
    </xf>
    <xf numFmtId="3" fontId="2" fillId="3" borderId="1" xfId="0" quotePrefix="1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 wrapText="1"/>
    </xf>
    <xf numFmtId="164" fontId="2" fillId="3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3" fontId="8" fillId="2" borderId="4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164" fontId="8" fillId="2" borderId="3" xfId="0" applyNumberFormat="1" applyFont="1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4" borderId="3" xfId="0" applyNumberFormat="1" applyFont="1" applyFill="1" applyBorder="1" applyAlignment="1">
      <alignment horizontal="right"/>
    </xf>
    <xf numFmtId="0" fontId="1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3" borderId="3" xfId="0" applyFont="1" applyFill="1" applyBorder="1"/>
    <xf numFmtId="0" fontId="9" fillId="0" borderId="3" xfId="0" applyFont="1" applyBorder="1"/>
    <xf numFmtId="0" fontId="4" fillId="0" borderId="0" xfId="0" quotePrefix="1" applyFont="1" applyAlignment="1">
      <alignment horizontal="left" wrapText="1"/>
    </xf>
    <xf numFmtId="0" fontId="3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167" fontId="13" fillId="0" borderId="0" xfId="1" applyFont="1"/>
    <xf numFmtId="168" fontId="13" fillId="0" borderId="0" xfId="1" applyNumberFormat="1" applyFont="1"/>
    <xf numFmtId="169" fontId="13" fillId="0" borderId="0" xfId="1" applyNumberFormat="1" applyFont="1"/>
    <xf numFmtId="167" fontId="13" fillId="0" borderId="6" xfId="1" applyFont="1" applyBorder="1"/>
    <xf numFmtId="169" fontId="13" fillId="0" borderId="7" xfId="1" applyNumberFormat="1" applyFont="1" applyBorder="1"/>
    <xf numFmtId="170" fontId="13" fillId="0" borderId="0" xfId="1" applyNumberFormat="1" applyFont="1"/>
    <xf numFmtId="167" fontId="13" fillId="0" borderId="7" xfId="1" applyFont="1" applyBorder="1"/>
    <xf numFmtId="0" fontId="15" fillId="0" borderId="0" xfId="0" applyFont="1"/>
    <xf numFmtId="0" fontId="16" fillId="0" borderId="3" xfId="0" applyFont="1" applyBorder="1" applyAlignment="1">
      <alignment horizontal="center"/>
    </xf>
    <xf numFmtId="0" fontId="15" fillId="0" borderId="3" xfId="0" applyFont="1" applyBorder="1"/>
    <xf numFmtId="164" fontId="16" fillId="7" borderId="3" xfId="0" applyNumberFormat="1" applyFont="1" applyFill="1" applyBorder="1"/>
    <xf numFmtId="0" fontId="16" fillId="0" borderId="3" xfId="0" applyFont="1" applyBorder="1"/>
    <xf numFmtId="164" fontId="16" fillId="0" borderId="3" xfId="0" applyNumberFormat="1" applyFont="1" applyBorder="1"/>
    <xf numFmtId="164" fontId="15" fillId="6" borderId="3" xfId="0" applyNumberFormat="1" applyFont="1" applyFill="1" applyBorder="1"/>
    <xf numFmtId="164" fontId="15" fillId="0" borderId="3" xfId="0" applyNumberFormat="1" applyFont="1" applyBorder="1"/>
    <xf numFmtId="164" fontId="16" fillId="5" borderId="3" xfId="0" applyNumberFormat="1" applyFont="1" applyFill="1" applyBorder="1"/>
    <xf numFmtId="171" fontId="2" fillId="4" borderId="1" xfId="0" quotePrefix="1" applyNumberFormat="1" applyFont="1" applyFill="1" applyBorder="1" applyAlignment="1">
      <alignment horizontal="right"/>
    </xf>
    <xf numFmtId="171" fontId="2" fillId="4" borderId="3" xfId="0" applyNumberFormat="1" applyFont="1" applyFill="1" applyBorder="1" applyAlignment="1">
      <alignment horizontal="right" wrapText="1"/>
    </xf>
    <xf numFmtId="171" fontId="2" fillId="3" borderId="1" xfId="0" quotePrefix="1" applyNumberFormat="1" applyFont="1" applyFill="1" applyBorder="1" applyAlignment="1">
      <alignment horizontal="right"/>
    </xf>
    <xf numFmtId="171" fontId="2" fillId="3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/>
    </xf>
    <xf numFmtId="165" fontId="7" fillId="0" borderId="0" xfId="0" applyNumberFormat="1" applyFont="1"/>
    <xf numFmtId="165" fontId="9" fillId="0" borderId="0" xfId="0" applyNumberFormat="1" applyFont="1"/>
    <xf numFmtId="165" fontId="2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 wrapText="1"/>
    </xf>
    <xf numFmtId="168" fontId="2" fillId="3" borderId="3" xfId="0" applyNumberFormat="1" applyFont="1" applyFill="1" applyBorder="1" applyAlignment="1">
      <alignment horizontal="right"/>
    </xf>
    <xf numFmtId="168" fontId="1" fillId="0" borderId="3" xfId="0" applyNumberFormat="1" applyFont="1" applyBorder="1" applyAlignment="1">
      <alignment horizontal="right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6" fontId="19" fillId="0" borderId="0" xfId="0" applyNumberFormat="1" applyFont="1"/>
    <xf numFmtId="0" fontId="19" fillId="0" borderId="0" xfId="0" applyFont="1"/>
    <xf numFmtId="0" fontId="20" fillId="0" borderId="0" xfId="0" applyFont="1" applyAlignment="1">
      <alignment vertical="center" wrapText="1"/>
    </xf>
    <xf numFmtId="166" fontId="19" fillId="4" borderId="0" xfId="0" applyNumberFormat="1" applyFont="1" applyFill="1"/>
    <xf numFmtId="0" fontId="21" fillId="0" borderId="0" xfId="0" applyFont="1" applyAlignment="1">
      <alignment vertical="center" wrapText="1"/>
    </xf>
    <xf numFmtId="164" fontId="21" fillId="0" borderId="0" xfId="0" applyNumberFormat="1" applyFont="1" applyAlignment="1">
      <alignment vertical="center" wrapText="1"/>
    </xf>
    <xf numFmtId="164" fontId="18" fillId="0" borderId="0" xfId="0" applyNumberFormat="1" applyFont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3" fontId="18" fillId="5" borderId="3" xfId="0" applyNumberFormat="1" applyFont="1" applyFill="1" applyBorder="1" applyAlignment="1">
      <alignment horizontal="right"/>
    </xf>
    <xf numFmtId="164" fontId="18" fillId="5" borderId="3" xfId="0" applyNumberFormat="1" applyFont="1" applyFill="1" applyBorder="1" applyAlignment="1">
      <alignment horizontal="right"/>
    </xf>
    <xf numFmtId="166" fontId="22" fillId="0" borderId="0" xfId="0" applyNumberFormat="1" applyFont="1"/>
    <xf numFmtId="0" fontId="22" fillId="0" borderId="0" xfId="0" applyFont="1"/>
    <xf numFmtId="0" fontId="16" fillId="2" borderId="3" xfId="0" applyFont="1" applyFill="1" applyBorder="1" applyAlignment="1">
      <alignment horizontal="left" vertical="center" wrapText="1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/>
    </xf>
    <xf numFmtId="166" fontId="23" fillId="0" borderId="0" xfId="0" applyNumberFormat="1" applyFont="1"/>
    <xf numFmtId="0" fontId="23" fillId="0" borderId="0" xfId="0" applyFont="1"/>
    <xf numFmtId="0" fontId="15" fillId="2" borderId="3" xfId="0" quotePrefix="1" applyFont="1" applyFill="1" applyBorder="1" applyAlignment="1">
      <alignment horizontal="left" vertical="center"/>
    </xf>
    <xf numFmtId="14" fontId="15" fillId="2" borderId="3" xfId="0" quotePrefix="1" applyNumberFormat="1" applyFont="1" applyFill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3" fontId="15" fillId="2" borderId="3" xfId="0" applyNumberFormat="1" applyFont="1" applyFill="1" applyBorder="1" applyAlignment="1">
      <alignment horizontal="right"/>
    </xf>
    <xf numFmtId="164" fontId="15" fillId="2" borderId="3" xfId="0" applyNumberFormat="1" applyFont="1" applyFill="1" applyBorder="1" applyAlignment="1">
      <alignment horizontal="right"/>
    </xf>
    <xf numFmtId="166" fontId="24" fillId="0" borderId="0" xfId="0" applyNumberFormat="1" applyFont="1"/>
    <xf numFmtId="0" fontId="24" fillId="0" borderId="0" xfId="0" applyFont="1"/>
    <xf numFmtId="0" fontId="16" fillId="2" borderId="3" xfId="0" quotePrefix="1" applyFont="1" applyFill="1" applyBorder="1" applyAlignment="1">
      <alignment horizontal="left" vertical="center"/>
    </xf>
    <xf numFmtId="14" fontId="16" fillId="2" borderId="3" xfId="0" quotePrefix="1" applyNumberFormat="1" applyFont="1" applyFill="1" applyBorder="1" applyAlignment="1">
      <alignment horizontal="left" vertical="center"/>
    </xf>
    <xf numFmtId="0" fontId="16" fillId="0" borderId="3" xfId="0" quotePrefix="1" applyFont="1" applyBorder="1" applyAlignment="1">
      <alignment horizontal="left" vertical="center"/>
    </xf>
    <xf numFmtId="3" fontId="15" fillId="2" borderId="4" xfId="0" applyNumberFormat="1" applyFont="1" applyFill="1" applyBorder="1" applyAlignment="1">
      <alignment horizontal="right"/>
    </xf>
    <xf numFmtId="0" fontId="16" fillId="2" borderId="3" xfId="0" quotePrefix="1" applyFont="1" applyFill="1" applyBorder="1" applyAlignment="1">
      <alignment horizontal="left" vertical="center" wrapText="1"/>
    </xf>
    <xf numFmtId="0" fontId="15" fillId="2" borderId="3" xfId="0" quotePrefix="1" applyFont="1" applyFill="1" applyBorder="1" applyAlignment="1">
      <alignment horizontal="left" vertical="center" wrapText="1"/>
    </xf>
    <xf numFmtId="0" fontId="16" fillId="0" borderId="3" xfId="0" quotePrefix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6" fillId="0" borderId="3" xfId="0" applyFont="1" applyBorder="1" applyAlignment="1">
      <alignment wrapText="1"/>
    </xf>
    <xf numFmtId="3" fontId="21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0" fontId="16" fillId="5" borderId="3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right"/>
    </xf>
    <xf numFmtId="164" fontId="18" fillId="2" borderId="3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left" vertical="center" wrapText="1"/>
    </xf>
    <xf numFmtId="164" fontId="21" fillId="2" borderId="3" xfId="0" applyNumberFormat="1" applyFont="1" applyFill="1" applyBorder="1" applyAlignment="1">
      <alignment horizontal="right" wrapText="1"/>
    </xf>
    <xf numFmtId="3" fontId="16" fillId="5" borderId="4" xfId="0" applyNumberFormat="1" applyFont="1" applyFill="1" applyBorder="1" applyAlignment="1">
      <alignment horizontal="right"/>
    </xf>
    <xf numFmtId="3" fontId="16" fillId="5" borderId="3" xfId="0" applyNumberFormat="1" applyFont="1" applyFill="1" applyBorder="1" applyAlignment="1">
      <alignment horizontal="right"/>
    </xf>
    <xf numFmtId="164" fontId="16" fillId="5" borderId="3" xfId="0" applyNumberFormat="1" applyFont="1" applyFill="1" applyBorder="1" applyAlignment="1">
      <alignment horizontal="right"/>
    </xf>
    <xf numFmtId="164" fontId="16" fillId="0" borderId="3" xfId="0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/>
    </xf>
    <xf numFmtId="166" fontId="26" fillId="0" borderId="0" xfId="0" applyNumberFormat="1" applyFont="1"/>
    <xf numFmtId="0" fontId="26" fillId="0" borderId="0" xfId="0" applyFont="1"/>
    <xf numFmtId="164" fontId="15" fillId="2" borderId="3" xfId="0" applyNumberFormat="1" applyFont="1" applyFill="1" applyBorder="1" applyAlignment="1">
      <alignment horizontal="right" wrapText="1"/>
    </xf>
    <xf numFmtId="0" fontId="24" fillId="0" borderId="3" xfId="0" applyFont="1" applyBorder="1"/>
    <xf numFmtId="164" fontId="24" fillId="0" borderId="3" xfId="0" applyNumberFormat="1" applyFont="1" applyBorder="1"/>
    <xf numFmtId="0" fontId="16" fillId="0" borderId="3" xfId="0" applyFont="1" applyBorder="1" applyAlignment="1">
      <alignment horizontal="left"/>
    </xf>
    <xf numFmtId="166" fontId="27" fillId="0" borderId="0" xfId="0" applyNumberFormat="1" applyFont="1"/>
    <xf numFmtId="0" fontId="27" fillId="0" borderId="0" xfId="0" applyFont="1"/>
    <xf numFmtId="0" fontId="26" fillId="0" borderId="3" xfId="0" applyFont="1" applyBorder="1"/>
    <xf numFmtId="164" fontId="19" fillId="0" borderId="0" xfId="0" applyNumberFormat="1" applyFont="1"/>
    <xf numFmtId="168" fontId="18" fillId="0" borderId="0" xfId="0" applyNumberFormat="1" applyFont="1" applyAlignment="1">
      <alignment vertical="center" wrapText="1"/>
    </xf>
    <xf numFmtId="168" fontId="19" fillId="0" borderId="0" xfId="0" applyNumberFormat="1" applyFont="1"/>
    <xf numFmtId="0" fontId="18" fillId="8" borderId="4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164" fontId="18" fillId="8" borderId="3" xfId="0" applyNumberFormat="1" applyFont="1" applyFill="1" applyBorder="1" applyAlignment="1">
      <alignment horizontal="center" vertical="center" wrapText="1"/>
    </xf>
    <xf numFmtId="168" fontId="19" fillId="8" borderId="3" xfId="0" applyNumberFormat="1" applyFont="1" applyFill="1" applyBorder="1"/>
    <xf numFmtId="168" fontId="19" fillId="5" borderId="3" xfId="0" applyNumberFormat="1" applyFont="1" applyFill="1" applyBorder="1"/>
    <xf numFmtId="168" fontId="19" fillId="0" borderId="3" xfId="0" applyNumberFormat="1" applyFont="1" applyBorder="1"/>
    <xf numFmtId="3" fontId="15" fillId="0" borderId="3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21" fillId="0" borderId="3" xfId="0" applyNumberFormat="1" applyFont="1" applyBorder="1" applyAlignment="1">
      <alignment horizontal="right"/>
    </xf>
    <xf numFmtId="168" fontId="19" fillId="4" borderId="3" xfId="0" applyNumberFormat="1" applyFont="1" applyFill="1" applyBorder="1" applyAlignment="1">
      <alignment horizontal="center"/>
    </xf>
    <xf numFmtId="168" fontId="5" fillId="4" borderId="3" xfId="0" applyNumberFormat="1" applyFont="1" applyFill="1" applyBorder="1" applyAlignment="1">
      <alignment horizontal="center"/>
    </xf>
    <xf numFmtId="0" fontId="28" fillId="2" borderId="3" xfId="0" quotePrefix="1" applyFont="1" applyFill="1" applyBorder="1" applyAlignment="1">
      <alignment horizontal="left" vertical="center" wrapText="1"/>
    </xf>
    <xf numFmtId="168" fontId="5" fillId="0" borderId="3" xfId="0" applyNumberFormat="1" applyFont="1" applyBorder="1"/>
    <xf numFmtId="164" fontId="9" fillId="0" borderId="0" xfId="0" applyNumberFormat="1" applyFont="1"/>
    <xf numFmtId="164" fontId="1" fillId="0" borderId="0" xfId="0" applyNumberFormat="1" applyFont="1"/>
    <xf numFmtId="0" fontId="15" fillId="0" borderId="3" xfId="0" applyFont="1" applyBorder="1" applyAlignment="1">
      <alignment horizontal="left"/>
    </xf>
    <xf numFmtId="168" fontId="16" fillId="7" borderId="3" xfId="0" applyNumberFormat="1" applyFont="1" applyFill="1" applyBorder="1"/>
    <xf numFmtId="168" fontId="16" fillId="0" borderId="3" xfId="0" applyNumberFormat="1" applyFont="1" applyBorder="1"/>
    <xf numFmtId="168" fontId="15" fillId="6" borderId="3" xfId="0" applyNumberFormat="1" applyFont="1" applyFill="1" applyBorder="1"/>
    <xf numFmtId="168" fontId="15" fillId="0" borderId="3" xfId="0" applyNumberFormat="1" applyFont="1" applyBorder="1"/>
    <xf numFmtId="168" fontId="16" fillId="5" borderId="3" xfId="0" applyNumberFormat="1" applyFont="1" applyFill="1" applyBorder="1"/>
    <xf numFmtId="4" fontId="15" fillId="0" borderId="0" xfId="0" applyNumberFormat="1" applyFont="1"/>
    <xf numFmtId="168" fontId="15" fillId="0" borderId="0" xfId="0" applyNumberFormat="1" applyFont="1"/>
    <xf numFmtId="49" fontId="16" fillId="0" borderId="3" xfId="0" applyNumberFormat="1" applyFont="1" applyBorder="1" applyAlignment="1">
      <alignment horizontal="center"/>
    </xf>
    <xf numFmtId="0" fontId="2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0" fillId="2" borderId="3" xfId="0" applyFont="1" applyFill="1" applyBorder="1" applyAlignment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30" fillId="2" borderId="3" xfId="0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right" wrapText="1"/>
    </xf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wrapText="1"/>
    </xf>
    <xf numFmtId="168" fontId="31" fillId="0" borderId="0" xfId="0" applyNumberFormat="1" applyFont="1"/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4" fillId="3" borderId="1" xfId="0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5" fillId="0" borderId="3" xfId="0" applyFont="1" applyBorder="1"/>
    <xf numFmtId="0" fontId="18" fillId="8" borderId="1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5" fillId="6" borderId="3" xfId="0" applyFont="1" applyFill="1" applyBorder="1"/>
    <xf numFmtId="0" fontId="18" fillId="4" borderId="14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6" fillId="5" borderId="3" xfId="0" applyFont="1" applyFill="1" applyBorder="1"/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8" fontId="19" fillId="4" borderId="8" xfId="0" applyNumberFormat="1" applyFont="1" applyFill="1" applyBorder="1" applyAlignment="1">
      <alignment horizontal="center"/>
    </xf>
    <xf numFmtId="168" fontId="19" fillId="4" borderId="12" xfId="0" applyNumberFormat="1" applyFont="1" applyFill="1" applyBorder="1" applyAlignment="1">
      <alignment horizontal="center"/>
    </xf>
    <xf numFmtId="0" fontId="16" fillId="0" borderId="3" xfId="0" applyFont="1" applyBorder="1"/>
    <xf numFmtId="0" fontId="16" fillId="7" borderId="3" xfId="0" applyFont="1" applyFill="1" applyBorder="1"/>
    <xf numFmtId="0" fontId="31" fillId="0" borderId="0" xfId="0" applyFont="1" applyAlignment="1">
      <alignment horizontal="left" wrapText="1"/>
    </xf>
  </cellXfs>
  <cellStyles count="2">
    <cellStyle name="Excel Built-in Normal" xfId="1" xr:uid="{384B591F-D337-42E0-A800-FC5DE03D0E6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8"/>
  <sheetViews>
    <sheetView tabSelected="1" view="pageLayout" zoomScaleNormal="100" workbookViewId="0">
      <selection activeCell="Q39" sqref="Q39:S39"/>
    </sheetView>
  </sheetViews>
  <sheetFormatPr defaultRowHeight="15" x14ac:dyDescent="0.25"/>
  <cols>
    <col min="5" max="5" width="7.7109375" customWidth="1"/>
    <col min="6" max="6" width="25.28515625" hidden="1" customWidth="1"/>
    <col min="7" max="7" width="7.42578125" hidden="1" customWidth="1"/>
    <col min="8" max="8" width="16.28515625" customWidth="1"/>
    <col min="9" max="9" width="15.5703125" customWidth="1"/>
    <col min="10" max="10" width="15" customWidth="1"/>
  </cols>
  <sheetData>
    <row r="1" spans="1:31" s="30" customFormat="1" ht="12.75" x14ac:dyDescent="0.2">
      <c r="A1" s="45" t="s">
        <v>77</v>
      </c>
      <c r="B1" s="45"/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8"/>
      <c r="AE1" s="45"/>
    </row>
    <row r="2" spans="1:31" s="30" customFormat="1" ht="12.75" x14ac:dyDescent="0.2">
      <c r="A2" s="45" t="s">
        <v>129</v>
      </c>
      <c r="B2" s="45"/>
      <c r="C2" s="45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9"/>
      <c r="AE2" s="50"/>
    </row>
    <row r="3" spans="1:31" s="30" customFormat="1" ht="12.75" x14ac:dyDescent="0.2">
      <c r="A3" s="45" t="s">
        <v>130</v>
      </c>
      <c r="B3" s="45"/>
      <c r="C3" s="45"/>
      <c r="D3" s="46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51"/>
      <c r="AE3" s="45"/>
    </row>
    <row r="4" spans="1:31" s="30" customFormat="1" ht="12.75" x14ac:dyDescent="0.2">
      <c r="A4" s="45" t="s">
        <v>128</v>
      </c>
      <c r="B4" s="45"/>
      <c r="C4" s="45"/>
      <c r="D4" s="46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51"/>
      <c r="AE4" s="45"/>
    </row>
    <row r="5" spans="1:31" s="30" customFormat="1" ht="12.75" x14ac:dyDescent="0.2">
      <c r="A5" s="45"/>
      <c r="B5" s="45"/>
      <c r="C5" s="45"/>
      <c r="D5" s="46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51"/>
      <c r="AE5" s="45"/>
    </row>
    <row r="6" spans="1:31" s="30" customFormat="1" ht="12.75" x14ac:dyDescent="0.2">
      <c r="A6" s="45" t="s">
        <v>78</v>
      </c>
      <c r="B6" s="45"/>
      <c r="C6" s="45"/>
      <c r="D6" s="4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51"/>
      <c r="AE6" s="45"/>
    </row>
    <row r="7" spans="1:31" s="30" customFormat="1" ht="12.75" x14ac:dyDescent="0.2">
      <c r="A7" s="45" t="s">
        <v>131</v>
      </c>
      <c r="B7" s="45"/>
      <c r="C7" s="45"/>
      <c r="D7" s="46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51"/>
      <c r="AE7" s="45"/>
    </row>
    <row r="8" spans="1:31" s="30" customFormat="1" ht="12.75" x14ac:dyDescent="0.2">
      <c r="A8" s="45"/>
      <c r="B8" s="45"/>
      <c r="C8" s="45"/>
      <c r="D8" s="46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51"/>
      <c r="AE8" s="45"/>
    </row>
    <row r="9" spans="1:31" ht="42" customHeight="1" x14ac:dyDescent="0.25">
      <c r="A9" s="194" t="s">
        <v>132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79"/>
      <c r="M9" s="79"/>
    </row>
    <row r="10" spans="1:31" ht="11.2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30"/>
      <c r="L10" s="30"/>
      <c r="M10" s="30"/>
    </row>
    <row r="11" spans="1:31" ht="15.75" customHeight="1" x14ac:dyDescent="0.25">
      <c r="A11" s="186" t="s">
        <v>34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</row>
    <row r="12" spans="1:31" ht="8.25" customHeight="1" x14ac:dyDescent="0.25">
      <c r="A12" s="18"/>
      <c r="B12" s="18"/>
      <c r="C12" s="18"/>
      <c r="D12" s="18"/>
      <c r="E12" s="18"/>
      <c r="F12" s="18"/>
      <c r="G12" s="18"/>
      <c r="H12" s="18"/>
      <c r="I12" s="3"/>
      <c r="J12" s="3"/>
      <c r="K12" s="30"/>
      <c r="L12" s="30"/>
      <c r="M12" s="30"/>
    </row>
    <row r="13" spans="1:31" ht="18" customHeight="1" x14ac:dyDescent="0.25">
      <c r="A13" s="186" t="s">
        <v>40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</row>
    <row r="14" spans="1:31" x14ac:dyDescent="0.25">
      <c r="A14" s="31"/>
      <c r="B14" s="32"/>
      <c r="C14" s="32"/>
      <c r="D14" s="32"/>
      <c r="E14" s="33"/>
      <c r="F14" s="34"/>
      <c r="G14" s="34"/>
      <c r="H14" s="34"/>
      <c r="I14" s="34"/>
      <c r="J14" s="29"/>
      <c r="K14" s="30"/>
      <c r="L14" s="30"/>
      <c r="M14" s="20"/>
    </row>
    <row r="15" spans="1:31" ht="25.5" x14ac:dyDescent="0.25">
      <c r="A15" s="4"/>
      <c r="B15" s="5"/>
      <c r="C15" s="5"/>
      <c r="D15" s="6"/>
      <c r="E15" s="7"/>
      <c r="F15" s="2" t="s">
        <v>42</v>
      </c>
      <c r="G15" s="2" t="s">
        <v>43</v>
      </c>
      <c r="H15" s="2" t="s">
        <v>45</v>
      </c>
      <c r="I15" s="2" t="s">
        <v>133</v>
      </c>
      <c r="J15" s="2" t="s">
        <v>134</v>
      </c>
      <c r="K15" s="2" t="s">
        <v>138</v>
      </c>
      <c r="L15" s="70"/>
      <c r="M15" s="70"/>
    </row>
    <row r="16" spans="1:31" s="19" customFormat="1" ht="12.75" x14ac:dyDescent="0.2">
      <c r="A16" s="4"/>
      <c r="B16" s="5"/>
      <c r="C16" s="5"/>
      <c r="D16" s="6"/>
      <c r="E16" s="7"/>
      <c r="F16" s="2"/>
      <c r="G16" s="2"/>
      <c r="H16" s="2">
        <v>1</v>
      </c>
      <c r="I16" s="2">
        <v>2</v>
      </c>
      <c r="J16" s="2">
        <v>3</v>
      </c>
      <c r="K16" s="35" t="s">
        <v>74</v>
      </c>
      <c r="L16" s="71"/>
      <c r="M16" s="71"/>
    </row>
    <row r="17" spans="1:13" x14ac:dyDescent="0.25">
      <c r="A17" s="187" t="s">
        <v>0</v>
      </c>
      <c r="B17" s="188"/>
      <c r="C17" s="188"/>
      <c r="D17" s="188"/>
      <c r="E17" s="189"/>
      <c r="F17" s="8">
        <v>0</v>
      </c>
      <c r="G17" s="8">
        <v>0</v>
      </c>
      <c r="H17" s="14">
        <f>H18+H19</f>
        <v>19591825.629999999</v>
      </c>
      <c r="I17" s="14">
        <f>I18+I19</f>
        <v>1010433.1200000003</v>
      </c>
      <c r="J17" s="14">
        <f>J18+J19</f>
        <v>20602258.75</v>
      </c>
      <c r="K17" s="77">
        <f>J17/H17</f>
        <v>1.0515742197323752</v>
      </c>
      <c r="L17" s="72"/>
      <c r="M17" s="72"/>
    </row>
    <row r="18" spans="1:13" x14ac:dyDescent="0.25">
      <c r="A18" s="190" t="s">
        <v>1</v>
      </c>
      <c r="B18" s="191"/>
      <c r="C18" s="191"/>
      <c r="D18" s="191"/>
      <c r="E18" s="192"/>
      <c r="F18" s="9"/>
      <c r="G18" s="9"/>
      <c r="H18" s="15">
        <v>19591560.18</v>
      </c>
      <c r="I18" s="15">
        <f>J18-H18</f>
        <v>1000398.5700000003</v>
      </c>
      <c r="J18" s="15">
        <v>20591958.75</v>
      </c>
      <c r="K18" s="78">
        <f t="shared" ref="K18:K22" si="0">J18/H18</f>
        <v>1.0510627311356884</v>
      </c>
      <c r="L18" s="73"/>
      <c r="M18" s="73"/>
    </row>
    <row r="19" spans="1:13" x14ac:dyDescent="0.25">
      <c r="A19" s="193" t="s">
        <v>2</v>
      </c>
      <c r="B19" s="192"/>
      <c r="C19" s="192"/>
      <c r="D19" s="192"/>
      <c r="E19" s="192"/>
      <c r="F19" s="9"/>
      <c r="G19" s="9"/>
      <c r="H19" s="15">
        <v>265.45</v>
      </c>
      <c r="I19" s="15">
        <f>J19-H19</f>
        <v>10034.549999999999</v>
      </c>
      <c r="J19" s="15">
        <v>10300</v>
      </c>
      <c r="K19" s="78">
        <f t="shared" si="0"/>
        <v>38.802034281408929</v>
      </c>
      <c r="L19" s="73"/>
      <c r="M19" s="73"/>
    </row>
    <row r="20" spans="1:13" ht="31.5" customHeight="1" x14ac:dyDescent="0.25">
      <c r="A20" s="12" t="s">
        <v>3</v>
      </c>
      <c r="B20" s="13"/>
      <c r="C20" s="13"/>
      <c r="D20" s="13"/>
      <c r="E20" s="13"/>
      <c r="F20" s="8">
        <v>0</v>
      </c>
      <c r="G20" s="8">
        <v>0</v>
      </c>
      <c r="H20" s="14">
        <f>H21+H22</f>
        <v>19591825.629999999</v>
      </c>
      <c r="I20" s="14">
        <f>I21+I22</f>
        <v>969382.64000000176</v>
      </c>
      <c r="J20" s="14">
        <f>J21+J22</f>
        <v>20561208.27</v>
      </c>
      <c r="K20" s="77">
        <f t="shared" si="0"/>
        <v>1.0494789336280961</v>
      </c>
      <c r="L20" s="72"/>
      <c r="M20" s="72"/>
    </row>
    <row r="21" spans="1:13" x14ac:dyDescent="0.25">
      <c r="A21" s="196" t="s">
        <v>4</v>
      </c>
      <c r="B21" s="191"/>
      <c r="C21" s="191"/>
      <c r="D21" s="191"/>
      <c r="E21" s="191"/>
      <c r="F21" s="9"/>
      <c r="G21" s="9"/>
      <c r="H21" s="15">
        <v>18338428.579999998</v>
      </c>
      <c r="I21" s="15">
        <f>J21-H21</f>
        <v>915011.42000000179</v>
      </c>
      <c r="J21" s="16">
        <v>19253440</v>
      </c>
      <c r="K21" s="78">
        <f t="shared" si="0"/>
        <v>1.0498958466374768</v>
      </c>
      <c r="L21" s="73"/>
      <c r="M21" s="73"/>
    </row>
    <row r="22" spans="1:13" x14ac:dyDescent="0.25">
      <c r="A22" s="193" t="s">
        <v>5</v>
      </c>
      <c r="B22" s="192"/>
      <c r="C22" s="192"/>
      <c r="D22" s="192"/>
      <c r="E22" s="192"/>
      <c r="F22" s="9"/>
      <c r="G22" s="9"/>
      <c r="H22" s="15">
        <v>1253397.05</v>
      </c>
      <c r="I22" s="15">
        <f>J22-H22</f>
        <v>54371.219999999972</v>
      </c>
      <c r="J22" s="16">
        <v>1307768.27</v>
      </c>
      <c r="K22" s="78">
        <f t="shared" si="0"/>
        <v>1.0433790872573061</v>
      </c>
      <c r="L22" s="73"/>
      <c r="M22" s="73"/>
    </row>
    <row r="23" spans="1:13" x14ac:dyDescent="0.25">
      <c r="A23" s="195" t="s">
        <v>6</v>
      </c>
      <c r="B23" s="188"/>
      <c r="C23" s="188"/>
      <c r="D23" s="188"/>
      <c r="E23" s="188"/>
      <c r="F23" s="8">
        <v>0</v>
      </c>
      <c r="G23" s="8">
        <v>0</v>
      </c>
      <c r="H23" s="17">
        <v>0</v>
      </c>
      <c r="I23" s="17">
        <f>I17-I20</f>
        <v>41050.479999998584</v>
      </c>
      <c r="J23" s="17">
        <f>J17-J20</f>
        <v>41050.480000000447</v>
      </c>
      <c r="K23" s="77"/>
      <c r="L23" s="73"/>
      <c r="M23" s="73"/>
    </row>
    <row r="24" spans="1:13" ht="12" customHeight="1" x14ac:dyDescent="0.25">
      <c r="A24" s="18"/>
      <c r="B24" s="36"/>
      <c r="C24" s="36"/>
      <c r="D24" s="36"/>
      <c r="E24" s="36"/>
      <c r="F24" s="36"/>
      <c r="G24" s="36"/>
      <c r="H24" s="1"/>
      <c r="I24" s="162"/>
      <c r="J24" s="1"/>
      <c r="K24" s="30"/>
      <c r="L24" s="30"/>
      <c r="M24" s="30"/>
    </row>
    <row r="25" spans="1:13" ht="18" customHeight="1" x14ac:dyDescent="0.25">
      <c r="A25" s="186" t="s">
        <v>41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</row>
    <row r="26" spans="1:13" ht="11.25" customHeight="1" x14ac:dyDescent="0.25">
      <c r="A26" s="18"/>
      <c r="B26" s="36"/>
      <c r="C26" s="36"/>
      <c r="D26" s="36"/>
      <c r="E26" s="36"/>
      <c r="F26" s="36"/>
      <c r="G26" s="36"/>
      <c r="H26" s="1"/>
      <c r="I26" s="1"/>
      <c r="J26" s="1"/>
      <c r="K26" s="30"/>
      <c r="L26" s="30"/>
      <c r="M26" s="30"/>
    </row>
    <row r="27" spans="1:13" ht="25.5" x14ac:dyDescent="0.25">
      <c r="A27" s="4"/>
      <c r="B27" s="5"/>
      <c r="C27" s="5"/>
      <c r="D27" s="6"/>
      <c r="E27" s="7"/>
      <c r="F27" s="2" t="s">
        <v>12</v>
      </c>
      <c r="G27" s="2" t="s">
        <v>13</v>
      </c>
      <c r="H27" s="2" t="s">
        <v>45</v>
      </c>
      <c r="I27" s="2" t="s">
        <v>133</v>
      </c>
      <c r="J27" s="2" t="s">
        <v>134</v>
      </c>
      <c r="K27" s="2" t="s">
        <v>138</v>
      </c>
      <c r="L27" s="74"/>
      <c r="M27" s="74"/>
    </row>
    <row r="28" spans="1:13" s="27" customFormat="1" ht="12.75" x14ac:dyDescent="0.2">
      <c r="A28" s="4"/>
      <c r="B28" s="5"/>
      <c r="C28" s="5"/>
      <c r="D28" s="6"/>
      <c r="E28" s="7"/>
      <c r="F28" s="2"/>
      <c r="G28" s="2"/>
      <c r="H28" s="2">
        <v>1</v>
      </c>
      <c r="I28" s="2">
        <v>2</v>
      </c>
      <c r="J28" s="2">
        <v>3</v>
      </c>
      <c r="K28" s="35" t="s">
        <v>74</v>
      </c>
      <c r="L28" s="75"/>
      <c r="M28" s="75"/>
    </row>
    <row r="29" spans="1:13" ht="15.75" customHeight="1" x14ac:dyDescent="0.25">
      <c r="A29" s="190" t="s">
        <v>8</v>
      </c>
      <c r="B29" s="203"/>
      <c r="C29" s="203"/>
      <c r="D29" s="203"/>
      <c r="E29" s="204"/>
      <c r="F29" s="9"/>
      <c r="G29" s="9"/>
      <c r="H29" s="15"/>
      <c r="I29" s="15"/>
      <c r="J29" s="15"/>
      <c r="K29" s="25"/>
      <c r="L29" s="73"/>
      <c r="M29" s="73"/>
    </row>
    <row r="30" spans="1:13" ht="27" customHeight="1" x14ac:dyDescent="0.25">
      <c r="A30" s="190" t="s">
        <v>9</v>
      </c>
      <c r="B30" s="191"/>
      <c r="C30" s="191"/>
      <c r="D30" s="191"/>
      <c r="E30" s="191"/>
      <c r="F30" s="9"/>
      <c r="G30" s="9"/>
      <c r="H30" s="15"/>
      <c r="I30" s="15"/>
      <c r="J30" s="15"/>
      <c r="K30" s="25"/>
      <c r="L30" s="73"/>
      <c r="M30" s="73"/>
    </row>
    <row r="31" spans="1:13" x14ac:dyDescent="0.25">
      <c r="A31" s="195" t="s">
        <v>10</v>
      </c>
      <c r="B31" s="188"/>
      <c r="C31" s="188"/>
      <c r="D31" s="188"/>
      <c r="E31" s="188"/>
      <c r="F31" s="8">
        <v>0</v>
      </c>
      <c r="G31" s="8">
        <v>0</v>
      </c>
      <c r="H31" s="14">
        <v>0</v>
      </c>
      <c r="I31" s="14">
        <v>0</v>
      </c>
      <c r="J31" s="14">
        <v>0</v>
      </c>
      <c r="K31" s="24"/>
      <c r="L31" s="73"/>
      <c r="M31" s="73"/>
    </row>
    <row r="32" spans="1:13" ht="11.25" customHeight="1" x14ac:dyDescent="0.25">
      <c r="A32" s="37"/>
      <c r="B32" s="36"/>
      <c r="C32" s="36"/>
      <c r="D32" s="36"/>
      <c r="E32" s="36"/>
      <c r="F32" s="36"/>
      <c r="G32" s="36"/>
      <c r="H32" s="1"/>
      <c r="I32" s="1"/>
      <c r="J32" s="1"/>
      <c r="K32" s="30"/>
      <c r="L32" s="30"/>
      <c r="M32" s="30"/>
    </row>
    <row r="33" spans="1:19" ht="18" customHeight="1" x14ac:dyDescent="0.25">
      <c r="A33" s="186" t="s">
        <v>50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9" ht="6.75" customHeight="1" x14ac:dyDescent="0.25">
      <c r="A34" s="37"/>
      <c r="B34" s="36"/>
      <c r="C34" s="36"/>
      <c r="D34" s="36"/>
      <c r="E34" s="36"/>
      <c r="F34" s="36"/>
      <c r="G34" s="36"/>
      <c r="H34" s="1"/>
      <c r="I34" s="1"/>
      <c r="J34" s="1"/>
      <c r="K34" s="30"/>
      <c r="L34" s="30"/>
      <c r="M34" s="30"/>
    </row>
    <row r="35" spans="1:19" ht="25.5" x14ac:dyDescent="0.25">
      <c r="A35" s="4"/>
      <c r="B35" s="5"/>
      <c r="C35" s="5"/>
      <c r="D35" s="6"/>
      <c r="E35" s="7"/>
      <c r="F35" s="2" t="s">
        <v>12</v>
      </c>
      <c r="G35" s="2" t="s">
        <v>13</v>
      </c>
      <c r="H35" s="2" t="s">
        <v>45</v>
      </c>
      <c r="I35" s="2" t="s">
        <v>133</v>
      </c>
      <c r="J35" s="2" t="s">
        <v>134</v>
      </c>
      <c r="K35" s="2" t="s">
        <v>138</v>
      </c>
      <c r="L35" s="76"/>
      <c r="M35" s="76"/>
    </row>
    <row r="36" spans="1:19" s="27" customFormat="1" ht="12.75" x14ac:dyDescent="0.2">
      <c r="A36" s="4"/>
      <c r="B36" s="5"/>
      <c r="C36" s="5"/>
      <c r="D36" s="6"/>
      <c r="E36" s="7"/>
      <c r="F36" s="28"/>
      <c r="G36" s="28"/>
      <c r="H36" s="28">
        <v>1</v>
      </c>
      <c r="I36" s="28">
        <v>2</v>
      </c>
      <c r="J36" s="2">
        <v>3</v>
      </c>
      <c r="K36" s="35" t="s">
        <v>74</v>
      </c>
      <c r="L36" s="75"/>
      <c r="M36" s="75"/>
    </row>
    <row r="37" spans="1:19" ht="23.25" customHeight="1" x14ac:dyDescent="0.25">
      <c r="A37" s="197" t="s">
        <v>44</v>
      </c>
      <c r="B37" s="198"/>
      <c r="C37" s="198"/>
      <c r="D37" s="198"/>
      <c r="E37" s="199"/>
      <c r="F37" s="10"/>
      <c r="G37" s="10"/>
      <c r="H37" s="10"/>
      <c r="I37" s="61">
        <f>I38</f>
        <v>-41050.479999998584</v>
      </c>
      <c r="J37" s="62">
        <f>I37</f>
        <v>-41050.479999998584</v>
      </c>
      <c r="K37" s="26"/>
      <c r="L37" s="73"/>
      <c r="M37" s="73"/>
    </row>
    <row r="38" spans="1:19" ht="30" customHeight="1" x14ac:dyDescent="0.25">
      <c r="A38" s="200" t="s">
        <v>7</v>
      </c>
      <c r="B38" s="201"/>
      <c r="C38" s="201"/>
      <c r="D38" s="201"/>
      <c r="E38" s="202"/>
      <c r="F38" s="11"/>
      <c r="G38" s="11"/>
      <c r="H38" s="11"/>
      <c r="I38" s="63">
        <f>I20-I17</f>
        <v>-41050.479999998584</v>
      </c>
      <c r="J38" s="64">
        <f>I38</f>
        <v>-41050.479999998584</v>
      </c>
      <c r="K38" s="38"/>
      <c r="L38" s="30"/>
      <c r="M38" s="30"/>
    </row>
    <row r="39" spans="1:19" x14ac:dyDescent="0.25">
      <c r="A39" s="30"/>
      <c r="B39" s="30"/>
      <c r="C39" s="30"/>
      <c r="D39" s="30"/>
      <c r="E39" s="30"/>
      <c r="F39" s="30"/>
      <c r="G39" s="30"/>
      <c r="H39" s="30"/>
      <c r="I39" s="161"/>
      <c r="J39" s="161"/>
      <c r="K39" s="30"/>
      <c r="L39" s="30"/>
      <c r="M39" s="30"/>
      <c r="Q39" s="185"/>
      <c r="R39" s="185"/>
      <c r="S39" s="185"/>
    </row>
    <row r="40" spans="1:19" x14ac:dyDescent="0.25">
      <c r="A40" s="196" t="s">
        <v>11</v>
      </c>
      <c r="B40" s="191"/>
      <c r="C40" s="191"/>
      <c r="D40" s="191"/>
      <c r="E40" s="191"/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39"/>
      <c r="L40" s="30"/>
      <c r="M40" s="30"/>
      <c r="Q40" s="173"/>
      <c r="R40" s="30"/>
    </row>
    <row r="41" spans="1:19" ht="11.25" customHeight="1" x14ac:dyDescent="0.25">
      <c r="A41" s="40"/>
      <c r="B41" s="41"/>
      <c r="C41" s="41"/>
      <c r="D41" s="41"/>
      <c r="E41" s="41"/>
      <c r="F41" s="42"/>
      <c r="G41" s="42"/>
      <c r="H41" s="42"/>
      <c r="I41" s="42"/>
      <c r="J41" s="42"/>
      <c r="K41" s="30"/>
      <c r="L41" s="30"/>
      <c r="M41" s="30"/>
      <c r="Q41" s="44"/>
      <c r="R41" s="44"/>
    </row>
    <row r="42" spans="1:19" ht="13.5" customHeight="1" x14ac:dyDescent="0.25">
      <c r="A42" s="43"/>
      <c r="B42" s="44"/>
      <c r="C42" s="44"/>
      <c r="D42" s="44"/>
      <c r="E42" s="44"/>
      <c r="F42" s="44"/>
      <c r="G42" s="44"/>
      <c r="H42" s="44"/>
      <c r="I42" s="185"/>
      <c r="J42" s="185"/>
      <c r="K42" s="30"/>
      <c r="L42" s="44"/>
      <c r="M42" s="185" t="s">
        <v>75</v>
      </c>
      <c r="N42" s="185"/>
      <c r="O42" s="185"/>
      <c r="Q42" s="30"/>
      <c r="R42" s="30"/>
    </row>
    <row r="43" spans="1:19" ht="15" hidden="1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Q43" s="173" t="s">
        <v>76</v>
      </c>
      <c r="R43" s="44"/>
    </row>
    <row r="44" spans="1:19" ht="14.25" hidden="1" customHeight="1" x14ac:dyDescent="0.2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30"/>
      <c r="L44" s="44"/>
      <c r="M44" s="44"/>
    </row>
    <row r="45" spans="1:19" ht="15.75" hidden="1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9" ht="14.25" customHeight="1" x14ac:dyDescent="0.25">
      <c r="A46" s="43"/>
      <c r="B46" s="44"/>
      <c r="C46" s="44"/>
      <c r="D46" s="44"/>
      <c r="E46" s="44"/>
      <c r="F46" s="44"/>
      <c r="G46" s="44"/>
      <c r="H46" s="44"/>
      <c r="I46" s="173"/>
      <c r="J46" s="44"/>
      <c r="K46" s="44"/>
      <c r="L46" s="173"/>
      <c r="M46" s="173" t="s">
        <v>76</v>
      </c>
    </row>
    <row r="47" spans="1:19" x14ac:dyDescent="0.25">
      <c r="A47" s="30"/>
      <c r="B47" s="30"/>
      <c r="C47" s="30"/>
      <c r="D47" s="30"/>
      <c r="E47" s="30"/>
      <c r="F47" s="30"/>
      <c r="G47" s="30"/>
      <c r="H47" s="30"/>
      <c r="I47" s="172"/>
      <c r="J47" s="30"/>
      <c r="K47" s="30"/>
      <c r="L47" s="30"/>
      <c r="M47" s="30"/>
    </row>
    <row r="48" spans="1:19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</sheetData>
  <mergeCells count="20">
    <mergeCell ref="A9:K9"/>
    <mergeCell ref="A22:E22"/>
    <mergeCell ref="A23:E23"/>
    <mergeCell ref="A21:E21"/>
    <mergeCell ref="A40:E40"/>
    <mergeCell ref="A37:E37"/>
    <mergeCell ref="A38:E38"/>
    <mergeCell ref="A29:E29"/>
    <mergeCell ref="A30:E30"/>
    <mergeCell ref="A31:E31"/>
    <mergeCell ref="A33:M33"/>
    <mergeCell ref="A25:M25"/>
    <mergeCell ref="Q39:S39"/>
    <mergeCell ref="M42:O42"/>
    <mergeCell ref="I42:J42"/>
    <mergeCell ref="A13:M13"/>
    <mergeCell ref="A11:M11"/>
    <mergeCell ref="A17:E17"/>
    <mergeCell ref="A18:E18"/>
    <mergeCell ref="A19:E19"/>
  </mergeCells>
  <pageMargins left="0.7" right="0.7" top="0.75" bottom="0.75" header="0.3" footer="0.3"/>
  <pageSetup paperSize="9" scale="71" fitToWidth="0" orientation="landscape" r:id="rId1"/>
  <headerFooter>
    <oddHeader>&amp;L&amp;"-,Podebljano"ZAVOD ZA HITNU MEDICINU SPLITSKO-DALMATINSKE ŽUPANIJE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3"/>
  <sheetViews>
    <sheetView view="pageLayout" zoomScaleNormal="100" workbookViewId="0">
      <selection activeCell="L8" sqref="L8"/>
    </sheetView>
  </sheetViews>
  <sheetFormatPr defaultRowHeight="11.25" x14ac:dyDescent="0.2"/>
  <cols>
    <col min="1" max="1" width="5.140625" style="84" customWidth="1"/>
    <col min="2" max="2" width="6.140625" style="84" customWidth="1"/>
    <col min="3" max="3" width="8.28515625" style="84" customWidth="1"/>
    <col min="4" max="4" width="25.28515625" style="84" customWidth="1"/>
    <col min="5" max="6" width="25.28515625" style="84" hidden="1" customWidth="1"/>
    <col min="7" max="7" width="16.7109375" style="84" customWidth="1"/>
    <col min="8" max="8" width="12.42578125" style="84" customWidth="1"/>
    <col min="9" max="9" width="13.28515625" style="84" customWidth="1"/>
    <col min="10" max="10" width="8.7109375" style="147" customWidth="1"/>
    <col min="11" max="11" width="10.5703125" style="83" customWidth="1"/>
    <col min="12" max="12" width="12" style="83" customWidth="1"/>
    <col min="13" max="13" width="16.42578125" style="86" hidden="1" customWidth="1"/>
    <col min="14" max="14" width="11" style="83" hidden="1" customWidth="1"/>
    <col min="15" max="16" width="7.42578125" style="83" customWidth="1"/>
    <col min="17" max="16384" width="9.140625" style="84"/>
  </cols>
  <sheetData>
    <row r="1" spans="1:16" ht="42" customHeight="1" x14ac:dyDescent="0.2">
      <c r="A1" s="208" t="s">
        <v>132</v>
      </c>
      <c r="B1" s="208"/>
      <c r="C1" s="208"/>
      <c r="D1" s="208"/>
      <c r="E1" s="208"/>
      <c r="F1" s="208"/>
      <c r="G1" s="208"/>
      <c r="H1" s="208"/>
      <c r="I1" s="208"/>
      <c r="J1" s="146"/>
      <c r="K1" s="82"/>
      <c r="L1" s="82"/>
      <c r="M1" s="82"/>
    </row>
    <row r="2" spans="1:16" ht="18" customHeight="1" x14ac:dyDescent="0.2">
      <c r="A2" s="85"/>
    </row>
    <row r="3" spans="1:16" x14ac:dyDescent="0.2">
      <c r="A3" s="208" t="s">
        <v>34</v>
      </c>
      <c r="B3" s="208"/>
      <c r="C3" s="208"/>
      <c r="D3" s="208"/>
      <c r="E3" s="208"/>
      <c r="F3" s="208"/>
      <c r="G3" s="208"/>
      <c r="H3" s="210"/>
      <c r="I3" s="210"/>
    </row>
    <row r="4" spans="1:16" x14ac:dyDescent="0.2">
      <c r="A4" s="81"/>
      <c r="B4" s="81"/>
      <c r="C4" s="81"/>
      <c r="D4" s="81"/>
      <c r="E4" s="81"/>
      <c r="F4" s="81"/>
      <c r="G4" s="81"/>
      <c r="H4" s="87"/>
      <c r="I4" s="87"/>
    </row>
    <row r="5" spans="1:16" ht="18" customHeight="1" x14ac:dyDescent="0.2">
      <c r="A5" s="208" t="s">
        <v>15</v>
      </c>
      <c r="B5" s="211"/>
      <c r="C5" s="211"/>
      <c r="D5" s="211"/>
      <c r="E5" s="211"/>
      <c r="F5" s="211"/>
      <c r="G5" s="211"/>
      <c r="H5" s="211"/>
      <c r="I5" s="211"/>
    </row>
    <row r="6" spans="1:16" x14ac:dyDescent="0.2">
      <c r="A6" s="81"/>
      <c r="B6" s="81"/>
      <c r="C6" s="81"/>
      <c r="D6" s="81"/>
      <c r="E6" s="81"/>
      <c r="F6" s="81"/>
      <c r="G6" s="81"/>
      <c r="H6" s="87"/>
      <c r="I6" s="88"/>
    </row>
    <row r="7" spans="1:16" x14ac:dyDescent="0.2">
      <c r="A7" s="208" t="s">
        <v>1</v>
      </c>
      <c r="B7" s="209"/>
      <c r="C7" s="209"/>
      <c r="D7" s="209"/>
      <c r="E7" s="209"/>
      <c r="F7" s="209"/>
      <c r="G7" s="209"/>
      <c r="H7" s="209"/>
      <c r="I7" s="209"/>
    </row>
    <row r="8" spans="1:16" x14ac:dyDescent="0.2">
      <c r="A8" s="81"/>
      <c r="B8" s="81"/>
      <c r="C8" s="81"/>
      <c r="D8" s="81"/>
      <c r="E8" s="81"/>
      <c r="F8" s="81"/>
      <c r="G8" s="89"/>
      <c r="H8" s="89"/>
      <c r="I8" s="89"/>
    </row>
    <row r="9" spans="1:16" ht="22.5" x14ac:dyDescent="0.2">
      <c r="A9" s="90" t="s">
        <v>16</v>
      </c>
      <c r="B9" s="90" t="s">
        <v>17</v>
      </c>
      <c r="C9" s="90" t="s">
        <v>18</v>
      </c>
      <c r="D9" s="90" t="s">
        <v>14</v>
      </c>
      <c r="E9" s="90" t="s">
        <v>12</v>
      </c>
      <c r="F9" s="90" t="s">
        <v>13</v>
      </c>
      <c r="G9" s="90" t="s">
        <v>45</v>
      </c>
      <c r="H9" s="90" t="s">
        <v>133</v>
      </c>
      <c r="I9" s="90" t="s">
        <v>134</v>
      </c>
      <c r="J9" s="157" t="s">
        <v>138</v>
      </c>
    </row>
    <row r="10" spans="1:16" ht="28.5" customHeight="1" x14ac:dyDescent="0.2">
      <c r="A10" s="205" t="s">
        <v>69</v>
      </c>
      <c r="B10" s="206"/>
      <c r="C10" s="206"/>
      <c r="D10" s="149"/>
      <c r="E10" s="149"/>
      <c r="F10" s="149"/>
      <c r="G10" s="150">
        <f>G11+G29</f>
        <v>19591825.629999999</v>
      </c>
      <c r="H10" s="150">
        <f>H11+H29</f>
        <v>1010433.1200000015</v>
      </c>
      <c r="I10" s="150">
        <f t="shared" ref="I10" si="0">I11+I29</f>
        <v>20602258.75</v>
      </c>
      <c r="J10" s="151">
        <f>I10/G10</f>
        <v>1.0515742197323752</v>
      </c>
      <c r="M10" s="86">
        <f>G10+H10</f>
        <v>20602258.75</v>
      </c>
      <c r="N10" s="83">
        <f>I10-M10</f>
        <v>0</v>
      </c>
    </row>
    <row r="11" spans="1:16" s="96" customFormat="1" ht="26.25" customHeight="1" x14ac:dyDescent="0.2">
      <c r="A11" s="92">
        <v>6</v>
      </c>
      <c r="B11" s="92"/>
      <c r="C11" s="92"/>
      <c r="D11" s="92" t="s">
        <v>19</v>
      </c>
      <c r="E11" s="93"/>
      <c r="F11" s="93"/>
      <c r="G11" s="94">
        <f>G12+G17+G19+G21+G27+G15</f>
        <v>19591560.18</v>
      </c>
      <c r="H11" s="94">
        <f t="shared" ref="H11:I11" si="1">H12+H17+H19+H21+H27+H15</f>
        <v>1000398.5700000015</v>
      </c>
      <c r="I11" s="94">
        <f t="shared" si="1"/>
        <v>20591958.75</v>
      </c>
      <c r="J11" s="152">
        <f t="shared" ref="J11:J31" si="2">I11/G11</f>
        <v>1.0510627311356884</v>
      </c>
      <c r="K11" s="95"/>
      <c r="L11" s="95"/>
      <c r="M11" s="86">
        <f t="shared" ref="M11:M65" si="3">G11+H11</f>
        <v>20591958.75</v>
      </c>
      <c r="N11" s="83">
        <f t="shared" ref="N11:N65" si="4">I11-M11</f>
        <v>0</v>
      </c>
      <c r="O11" s="95"/>
      <c r="P11" s="95"/>
    </row>
    <row r="12" spans="1:16" s="102" customFormat="1" ht="33.75" x14ac:dyDescent="0.2">
      <c r="A12" s="97"/>
      <c r="B12" s="97">
        <v>63</v>
      </c>
      <c r="C12" s="97"/>
      <c r="D12" s="97" t="s">
        <v>47</v>
      </c>
      <c r="E12" s="99"/>
      <c r="F12" s="99"/>
      <c r="G12" s="100">
        <f>G13+G14</f>
        <v>1223571.57</v>
      </c>
      <c r="H12" s="100">
        <f>H13+H14</f>
        <v>344046.25000000012</v>
      </c>
      <c r="I12" s="100">
        <f>I13+I14</f>
        <v>1567617.82</v>
      </c>
      <c r="J12" s="153">
        <f t="shared" si="2"/>
        <v>1.2811819581587696</v>
      </c>
      <c r="K12" s="101"/>
      <c r="L12" s="101"/>
      <c r="M12" s="86">
        <f t="shared" si="3"/>
        <v>1567617.8200000003</v>
      </c>
      <c r="N12" s="83">
        <f t="shared" si="4"/>
        <v>0</v>
      </c>
      <c r="O12" s="101"/>
      <c r="P12" s="101"/>
    </row>
    <row r="13" spans="1:16" s="109" customFormat="1" x14ac:dyDescent="0.2">
      <c r="A13" s="103"/>
      <c r="B13" s="103"/>
      <c r="C13" s="104" t="s">
        <v>52</v>
      </c>
      <c r="D13" s="105" t="s">
        <v>72</v>
      </c>
      <c r="E13" s="154"/>
      <c r="F13" s="106"/>
      <c r="G13" s="107">
        <v>1071603.97</v>
      </c>
      <c r="H13" s="107">
        <f>I13-G13</f>
        <v>20915.620000000112</v>
      </c>
      <c r="I13" s="107">
        <v>1092519.5900000001</v>
      </c>
      <c r="J13" s="153">
        <f t="shared" si="2"/>
        <v>1.0195180501244319</v>
      </c>
      <c r="K13" s="108"/>
      <c r="L13" s="108"/>
      <c r="M13" s="86">
        <f t="shared" si="3"/>
        <v>1092519.5900000001</v>
      </c>
      <c r="N13" s="83">
        <f t="shared" si="4"/>
        <v>0</v>
      </c>
      <c r="O13" s="108"/>
      <c r="P13" s="108"/>
    </row>
    <row r="14" spans="1:16" s="109" customFormat="1" x14ac:dyDescent="0.2">
      <c r="A14" s="103"/>
      <c r="B14" s="103"/>
      <c r="C14" s="104" t="s">
        <v>59</v>
      </c>
      <c r="D14" s="212" t="s">
        <v>60</v>
      </c>
      <c r="E14" s="212"/>
      <c r="F14" s="106"/>
      <c r="G14" s="107">
        <v>151967.6</v>
      </c>
      <c r="H14" s="107">
        <f>I14-G14</f>
        <v>323130.63</v>
      </c>
      <c r="I14" s="107">
        <v>475098.23</v>
      </c>
      <c r="J14" s="153">
        <f t="shared" si="2"/>
        <v>3.1263126482223842</v>
      </c>
      <c r="K14" s="108"/>
      <c r="L14" s="108"/>
      <c r="M14" s="86">
        <f t="shared" si="3"/>
        <v>475098.23</v>
      </c>
      <c r="N14" s="83">
        <f t="shared" si="4"/>
        <v>0</v>
      </c>
      <c r="O14" s="108"/>
      <c r="P14" s="108"/>
    </row>
    <row r="15" spans="1:16" s="102" customFormat="1" x14ac:dyDescent="0.2">
      <c r="A15" s="110"/>
      <c r="B15" s="110">
        <v>64</v>
      </c>
      <c r="C15" s="111"/>
      <c r="D15" s="112" t="s">
        <v>53</v>
      </c>
      <c r="E15" s="99"/>
      <c r="F15" s="99"/>
      <c r="G15" s="100">
        <f>G16</f>
        <v>132.72</v>
      </c>
      <c r="H15" s="100">
        <f t="shared" ref="H15:I15" si="5">H16</f>
        <v>-112.72</v>
      </c>
      <c r="I15" s="100">
        <f t="shared" si="5"/>
        <v>20</v>
      </c>
      <c r="J15" s="153">
        <f t="shared" si="2"/>
        <v>0.15069318866787221</v>
      </c>
      <c r="K15" s="101"/>
      <c r="L15" s="101"/>
      <c r="M15" s="86">
        <f t="shared" si="3"/>
        <v>20</v>
      </c>
      <c r="N15" s="83">
        <f t="shared" si="4"/>
        <v>0</v>
      </c>
      <c r="O15" s="101"/>
      <c r="P15" s="101"/>
    </row>
    <row r="16" spans="1:16" s="109" customFormat="1" x14ac:dyDescent="0.2">
      <c r="A16" s="103"/>
      <c r="B16" s="103"/>
      <c r="C16" s="104" t="s">
        <v>61</v>
      </c>
      <c r="D16" s="103" t="s">
        <v>39</v>
      </c>
      <c r="E16" s="106"/>
      <c r="F16" s="106"/>
      <c r="G16" s="107">
        <v>132.72</v>
      </c>
      <c r="H16" s="107">
        <f>I16-G16</f>
        <v>-112.72</v>
      </c>
      <c r="I16" s="107">
        <v>20</v>
      </c>
      <c r="J16" s="153">
        <f t="shared" si="2"/>
        <v>0.15069318866787221</v>
      </c>
      <c r="K16" s="108"/>
      <c r="L16" s="108"/>
      <c r="M16" s="86">
        <f t="shared" si="3"/>
        <v>20</v>
      </c>
      <c r="N16" s="83">
        <f t="shared" si="4"/>
        <v>0</v>
      </c>
      <c r="O16" s="108"/>
      <c r="P16" s="108"/>
    </row>
    <row r="17" spans="1:16" s="102" customFormat="1" ht="45" x14ac:dyDescent="0.2">
      <c r="A17" s="110"/>
      <c r="B17" s="110">
        <v>65</v>
      </c>
      <c r="C17" s="110"/>
      <c r="D17" s="114" t="s">
        <v>63</v>
      </c>
      <c r="E17" s="99"/>
      <c r="F17" s="99"/>
      <c r="G17" s="100">
        <f>G18</f>
        <v>13272.28</v>
      </c>
      <c r="H17" s="100">
        <f t="shared" ref="H17:I17" si="6">H18</f>
        <v>5727.7199999999993</v>
      </c>
      <c r="I17" s="100">
        <f t="shared" si="6"/>
        <v>19000</v>
      </c>
      <c r="J17" s="153">
        <f t="shared" si="2"/>
        <v>1.4315550907605927</v>
      </c>
      <c r="K17" s="101"/>
      <c r="L17" s="101"/>
      <c r="M17" s="86">
        <f t="shared" si="3"/>
        <v>19000</v>
      </c>
      <c r="N17" s="83">
        <f t="shared" si="4"/>
        <v>0</v>
      </c>
      <c r="O17" s="101"/>
      <c r="P17" s="101"/>
    </row>
    <row r="18" spans="1:16" s="109" customFormat="1" ht="22.5" x14ac:dyDescent="0.2">
      <c r="A18" s="103"/>
      <c r="B18" s="110"/>
      <c r="C18" s="104" t="s">
        <v>54</v>
      </c>
      <c r="D18" s="115" t="s">
        <v>21</v>
      </c>
      <c r="E18" s="106"/>
      <c r="F18" s="106"/>
      <c r="G18" s="107">
        <v>13272.28</v>
      </c>
      <c r="H18" s="107">
        <f>I18-G18</f>
        <v>5727.7199999999993</v>
      </c>
      <c r="I18" s="107">
        <v>19000</v>
      </c>
      <c r="J18" s="153">
        <f t="shared" si="2"/>
        <v>1.4315550907605927</v>
      </c>
      <c r="K18" s="108"/>
      <c r="L18" s="108"/>
      <c r="M18" s="86">
        <f t="shared" si="3"/>
        <v>19000</v>
      </c>
      <c r="N18" s="83">
        <f t="shared" si="4"/>
        <v>0</v>
      </c>
      <c r="O18" s="108"/>
      <c r="P18" s="108"/>
    </row>
    <row r="19" spans="1:16" s="102" customFormat="1" ht="45" x14ac:dyDescent="0.2">
      <c r="A19" s="110"/>
      <c r="B19" s="110">
        <v>66</v>
      </c>
      <c r="C19" s="111"/>
      <c r="D19" s="116" t="s">
        <v>62</v>
      </c>
      <c r="E19" s="99"/>
      <c r="F19" s="99"/>
      <c r="G19" s="100">
        <f>G20</f>
        <v>265445.61</v>
      </c>
      <c r="H19" s="100">
        <f>H20</f>
        <v>34554.390000000014</v>
      </c>
      <c r="I19" s="100">
        <f>I20</f>
        <v>300000</v>
      </c>
      <c r="J19" s="153">
        <f t="shared" si="2"/>
        <v>1.1301750290765782</v>
      </c>
      <c r="K19" s="101"/>
      <c r="L19" s="101"/>
      <c r="M19" s="86">
        <f t="shared" si="3"/>
        <v>300000</v>
      </c>
      <c r="N19" s="83">
        <f t="shared" si="4"/>
        <v>0</v>
      </c>
      <c r="O19" s="101"/>
      <c r="P19" s="101"/>
    </row>
    <row r="20" spans="1:16" s="109" customFormat="1" x14ac:dyDescent="0.2">
      <c r="A20" s="103"/>
      <c r="B20" s="110"/>
      <c r="C20" s="104" t="s">
        <v>61</v>
      </c>
      <c r="D20" s="103" t="s">
        <v>39</v>
      </c>
      <c r="E20" s="106"/>
      <c r="F20" s="106"/>
      <c r="G20" s="107">
        <v>265445.61</v>
      </c>
      <c r="H20" s="107">
        <f>I20-G20</f>
        <v>34554.390000000014</v>
      </c>
      <c r="I20" s="107">
        <v>300000</v>
      </c>
      <c r="J20" s="153">
        <f t="shared" si="2"/>
        <v>1.1301750290765782</v>
      </c>
      <c r="K20" s="108"/>
      <c r="L20" s="108"/>
      <c r="M20" s="86">
        <f t="shared" si="3"/>
        <v>300000</v>
      </c>
      <c r="N20" s="83">
        <f t="shared" si="4"/>
        <v>0</v>
      </c>
      <c r="O20" s="108"/>
      <c r="P20" s="108"/>
    </row>
    <row r="21" spans="1:16" s="102" customFormat="1" ht="33.75" x14ac:dyDescent="0.2">
      <c r="A21" s="110"/>
      <c r="B21" s="110">
        <v>67</v>
      </c>
      <c r="C21" s="110"/>
      <c r="D21" s="97" t="s">
        <v>48</v>
      </c>
      <c r="E21" s="99"/>
      <c r="F21" s="99"/>
      <c r="G21" s="100">
        <f>G22+G23+G24+G26</f>
        <v>18087810.77</v>
      </c>
      <c r="H21" s="100">
        <f>H22+H23+H24+H26+H25</f>
        <v>615510.16000000131</v>
      </c>
      <c r="I21" s="100">
        <f>I22+I23+I24+I26+I25</f>
        <v>18703320.93</v>
      </c>
      <c r="J21" s="153">
        <f t="shared" si="2"/>
        <v>1.0340290026154448</v>
      </c>
      <c r="K21" s="101"/>
      <c r="L21" s="101"/>
      <c r="M21" s="86">
        <f t="shared" si="3"/>
        <v>18703320.93</v>
      </c>
      <c r="N21" s="83">
        <f t="shared" si="4"/>
        <v>0</v>
      </c>
      <c r="O21" s="101"/>
      <c r="P21" s="101"/>
    </row>
    <row r="22" spans="1:16" s="109" customFormat="1" x14ac:dyDescent="0.2">
      <c r="A22" s="103"/>
      <c r="B22" s="103"/>
      <c r="C22" s="103" t="s">
        <v>64</v>
      </c>
      <c r="D22" s="117" t="s">
        <v>20</v>
      </c>
      <c r="E22" s="154"/>
      <c r="F22" s="106"/>
      <c r="G22" s="107">
        <v>1055241.8899999999</v>
      </c>
      <c r="H22" s="107">
        <f>I22-G22</f>
        <v>0</v>
      </c>
      <c r="I22" s="107">
        <v>1055241.8899999999</v>
      </c>
      <c r="J22" s="153">
        <f t="shared" si="2"/>
        <v>1</v>
      </c>
      <c r="K22" s="108"/>
      <c r="L22" s="108"/>
      <c r="M22" s="86">
        <f t="shared" si="3"/>
        <v>1055241.8899999999</v>
      </c>
      <c r="N22" s="83">
        <f t="shared" si="4"/>
        <v>0</v>
      </c>
      <c r="O22" s="108"/>
      <c r="P22" s="108"/>
    </row>
    <row r="23" spans="1:16" s="109" customFormat="1" ht="25.5" customHeight="1" x14ac:dyDescent="0.2">
      <c r="A23" s="103"/>
      <c r="B23" s="103"/>
      <c r="C23" s="103" t="s">
        <v>65</v>
      </c>
      <c r="D23" s="207" t="s">
        <v>66</v>
      </c>
      <c r="E23" s="207"/>
      <c r="F23" s="106"/>
      <c r="G23" s="107">
        <v>1656303.27</v>
      </c>
      <c r="H23" s="107">
        <f t="shared" ref="H23:H26" si="7">I23-G23</f>
        <v>0.52000000001862645</v>
      </c>
      <c r="I23" s="107">
        <v>1656303.79</v>
      </c>
      <c r="J23" s="153">
        <f t="shared" si="2"/>
        <v>1.0000003139521665</v>
      </c>
      <c r="K23" s="108"/>
      <c r="L23" s="108"/>
      <c r="M23" s="86">
        <f t="shared" si="3"/>
        <v>1656303.79</v>
      </c>
      <c r="N23" s="83">
        <f t="shared" si="4"/>
        <v>0</v>
      </c>
      <c r="O23" s="108"/>
      <c r="P23" s="108"/>
    </row>
    <row r="24" spans="1:16" s="109" customFormat="1" x14ac:dyDescent="0.2">
      <c r="A24" s="103"/>
      <c r="B24" s="103"/>
      <c r="C24" s="103" t="s">
        <v>67</v>
      </c>
      <c r="D24" s="212" t="s">
        <v>56</v>
      </c>
      <c r="E24" s="212"/>
      <c r="F24" s="106"/>
      <c r="G24" s="107">
        <v>26530</v>
      </c>
      <c r="H24" s="107">
        <f t="shared" si="7"/>
        <v>0</v>
      </c>
      <c r="I24" s="107">
        <v>26530</v>
      </c>
      <c r="J24" s="153">
        <f t="shared" si="2"/>
        <v>1</v>
      </c>
      <c r="K24" s="108"/>
      <c r="L24" s="108"/>
      <c r="M24" s="86">
        <f t="shared" si="3"/>
        <v>26530</v>
      </c>
      <c r="N24" s="83">
        <f t="shared" si="4"/>
        <v>0</v>
      </c>
      <c r="O24" s="108"/>
      <c r="P24" s="108"/>
    </row>
    <row r="25" spans="1:16" s="109" customFormat="1" ht="22.5" customHeight="1" x14ac:dyDescent="0.2">
      <c r="A25" s="103"/>
      <c r="B25" s="103"/>
      <c r="C25" s="103" t="s">
        <v>136</v>
      </c>
      <c r="D25" s="207" t="s">
        <v>137</v>
      </c>
      <c r="E25" s="207"/>
      <c r="F25" s="106"/>
      <c r="G25" s="107"/>
      <c r="H25" s="107">
        <f t="shared" si="7"/>
        <v>13272.28</v>
      </c>
      <c r="I25" s="107">
        <v>13272.28</v>
      </c>
      <c r="J25" s="153"/>
      <c r="K25" s="108"/>
      <c r="L25" s="108"/>
      <c r="M25" s="86">
        <f t="shared" si="3"/>
        <v>13272.28</v>
      </c>
      <c r="N25" s="83">
        <f t="shared" si="4"/>
        <v>0</v>
      </c>
      <c r="O25" s="108"/>
      <c r="P25" s="108"/>
    </row>
    <row r="26" spans="1:16" s="109" customFormat="1" ht="22.5" x14ac:dyDescent="0.2">
      <c r="A26" s="103"/>
      <c r="B26" s="103"/>
      <c r="C26" s="103" t="s">
        <v>55</v>
      </c>
      <c r="D26" s="118" t="s">
        <v>70</v>
      </c>
      <c r="E26" s="154"/>
      <c r="F26" s="106"/>
      <c r="G26" s="107">
        <v>15349735.609999999</v>
      </c>
      <c r="H26" s="107">
        <f t="shared" si="7"/>
        <v>602237.36000000127</v>
      </c>
      <c r="I26" s="107">
        <v>15951972.970000001</v>
      </c>
      <c r="J26" s="153">
        <f t="shared" si="2"/>
        <v>1.0392343800115786</v>
      </c>
      <c r="K26" s="108"/>
      <c r="L26" s="108"/>
      <c r="M26" s="86">
        <f t="shared" si="3"/>
        <v>15951972.970000001</v>
      </c>
      <c r="N26" s="83">
        <f t="shared" si="4"/>
        <v>0</v>
      </c>
      <c r="O26" s="108"/>
      <c r="P26" s="108"/>
    </row>
    <row r="27" spans="1:16" s="102" customFormat="1" ht="22.5" x14ac:dyDescent="0.2">
      <c r="A27" s="110"/>
      <c r="B27" s="110">
        <v>68</v>
      </c>
      <c r="C27" s="110"/>
      <c r="D27" s="119" t="s">
        <v>68</v>
      </c>
      <c r="E27" s="155"/>
      <c r="F27" s="99"/>
      <c r="G27" s="100">
        <f>G28</f>
        <v>1327.23</v>
      </c>
      <c r="H27" s="100">
        <f t="shared" ref="H27:I27" si="8">H28</f>
        <v>672.77</v>
      </c>
      <c r="I27" s="100">
        <f t="shared" si="8"/>
        <v>2000</v>
      </c>
      <c r="J27" s="153">
        <f t="shared" si="2"/>
        <v>1.5068978247929898</v>
      </c>
      <c r="K27" s="101"/>
      <c r="L27" s="101"/>
      <c r="M27" s="86">
        <f t="shared" si="3"/>
        <v>2000</v>
      </c>
      <c r="N27" s="83">
        <f t="shared" si="4"/>
        <v>0</v>
      </c>
      <c r="O27" s="101"/>
      <c r="P27" s="101"/>
    </row>
    <row r="28" spans="1:16" x14ac:dyDescent="0.2">
      <c r="A28" s="103"/>
      <c r="B28" s="103"/>
      <c r="C28" s="104" t="s">
        <v>61</v>
      </c>
      <c r="D28" s="103" t="s">
        <v>39</v>
      </c>
      <c r="E28" s="156"/>
      <c r="F28" s="120"/>
      <c r="G28" s="121">
        <v>1327.23</v>
      </c>
      <c r="H28" s="121">
        <f>I28-G28</f>
        <v>672.77</v>
      </c>
      <c r="I28" s="121">
        <v>2000</v>
      </c>
      <c r="J28" s="153">
        <f t="shared" si="2"/>
        <v>1.5068978247929898</v>
      </c>
      <c r="M28" s="86">
        <f t="shared" si="3"/>
        <v>2000</v>
      </c>
      <c r="N28" s="83">
        <f t="shared" si="4"/>
        <v>0</v>
      </c>
    </row>
    <row r="29" spans="1:16" s="96" customFormat="1" ht="22.5" x14ac:dyDescent="0.2">
      <c r="A29" s="122">
        <v>7</v>
      </c>
      <c r="B29" s="122"/>
      <c r="C29" s="122"/>
      <c r="D29" s="123" t="s">
        <v>21</v>
      </c>
      <c r="E29" s="93"/>
      <c r="F29" s="93"/>
      <c r="G29" s="94">
        <f>G30</f>
        <v>265.45</v>
      </c>
      <c r="H29" s="94">
        <f t="shared" ref="H29:I29" si="9">H30</f>
        <v>10034.549999999999</v>
      </c>
      <c r="I29" s="94">
        <f t="shared" si="9"/>
        <v>10300</v>
      </c>
      <c r="J29" s="152">
        <f t="shared" si="2"/>
        <v>38.802034281408929</v>
      </c>
      <c r="K29" s="95"/>
      <c r="L29" s="95"/>
      <c r="M29" s="86">
        <f t="shared" si="3"/>
        <v>10300</v>
      </c>
      <c r="N29" s="83">
        <f t="shared" si="4"/>
        <v>0</v>
      </c>
      <c r="O29" s="95"/>
      <c r="P29" s="95"/>
    </row>
    <row r="30" spans="1:16" s="96" customFormat="1" ht="33.75" x14ac:dyDescent="0.2">
      <c r="A30" s="97"/>
      <c r="B30" s="97">
        <v>72</v>
      </c>
      <c r="C30" s="97"/>
      <c r="D30" s="124" t="s">
        <v>46</v>
      </c>
      <c r="E30" s="125"/>
      <c r="F30" s="125"/>
      <c r="G30" s="126">
        <f>G31</f>
        <v>265.45</v>
      </c>
      <c r="H30" s="126">
        <f t="shared" ref="H30:I30" si="10">H31</f>
        <v>10034.549999999999</v>
      </c>
      <c r="I30" s="126">
        <f t="shared" si="10"/>
        <v>10300</v>
      </c>
      <c r="J30" s="153">
        <f t="shared" si="2"/>
        <v>38.802034281408929</v>
      </c>
      <c r="K30" s="95"/>
      <c r="L30" s="95"/>
      <c r="M30" s="86">
        <f t="shared" si="3"/>
        <v>10300</v>
      </c>
      <c r="N30" s="83">
        <f t="shared" si="4"/>
        <v>0</v>
      </c>
      <c r="O30" s="95"/>
      <c r="P30" s="95"/>
    </row>
    <row r="31" spans="1:16" ht="22.5" x14ac:dyDescent="0.2">
      <c r="A31" s="127"/>
      <c r="B31" s="127"/>
      <c r="C31" s="104" t="s">
        <v>54</v>
      </c>
      <c r="D31" s="115" t="s">
        <v>21</v>
      </c>
      <c r="E31" s="120"/>
      <c r="F31" s="120"/>
      <c r="G31" s="121">
        <v>265.45</v>
      </c>
      <c r="H31" s="121">
        <f>I31-G31</f>
        <v>10034.549999999999</v>
      </c>
      <c r="I31" s="128">
        <v>10300</v>
      </c>
      <c r="J31" s="153">
        <f t="shared" si="2"/>
        <v>38.802034281408929</v>
      </c>
      <c r="M31" s="86">
        <f t="shared" si="3"/>
        <v>10300</v>
      </c>
      <c r="N31" s="83">
        <f t="shared" si="4"/>
        <v>0</v>
      </c>
    </row>
    <row r="32" spans="1:16" x14ac:dyDescent="0.2">
      <c r="M32" s="86">
        <f t="shared" si="3"/>
        <v>0</v>
      </c>
      <c r="N32" s="83">
        <f t="shared" si="4"/>
        <v>0</v>
      </c>
    </row>
    <row r="33" spans="1:16" x14ac:dyDescent="0.2">
      <c r="A33" s="208" t="s">
        <v>22</v>
      </c>
      <c r="B33" s="209"/>
      <c r="C33" s="209"/>
      <c r="D33" s="209"/>
      <c r="E33" s="209"/>
      <c r="F33" s="209"/>
      <c r="G33" s="209"/>
      <c r="H33" s="209"/>
      <c r="I33" s="209"/>
      <c r="M33" s="86">
        <f t="shared" si="3"/>
        <v>0</v>
      </c>
      <c r="N33" s="83">
        <f t="shared" si="4"/>
        <v>0</v>
      </c>
    </row>
    <row r="34" spans="1:16" x14ac:dyDescent="0.2">
      <c r="A34" s="81"/>
      <c r="B34" s="81"/>
      <c r="C34" s="81"/>
      <c r="D34" s="81"/>
      <c r="E34" s="81"/>
      <c r="F34" s="81"/>
      <c r="G34" s="89"/>
      <c r="H34" s="89"/>
      <c r="I34" s="89"/>
      <c r="M34" s="86">
        <f t="shared" si="3"/>
        <v>0</v>
      </c>
      <c r="N34" s="83">
        <f t="shared" si="4"/>
        <v>0</v>
      </c>
    </row>
    <row r="35" spans="1:16" ht="22.5" x14ac:dyDescent="0.2">
      <c r="A35" s="90" t="s">
        <v>16</v>
      </c>
      <c r="B35" s="91" t="s">
        <v>17</v>
      </c>
      <c r="C35" s="91" t="s">
        <v>18</v>
      </c>
      <c r="D35" s="91" t="s">
        <v>23</v>
      </c>
      <c r="E35" s="91" t="s">
        <v>12</v>
      </c>
      <c r="F35" s="90" t="s">
        <v>13</v>
      </c>
      <c r="G35" s="90" t="s">
        <v>45</v>
      </c>
      <c r="H35" s="90" t="s">
        <v>133</v>
      </c>
      <c r="I35" s="90" t="s">
        <v>134</v>
      </c>
      <c r="J35" s="157" t="s">
        <v>138</v>
      </c>
      <c r="M35" s="86" t="e">
        <f t="shared" si="3"/>
        <v>#VALUE!</v>
      </c>
      <c r="N35" s="83" t="e">
        <f t="shared" si="4"/>
        <v>#VALUE!</v>
      </c>
    </row>
    <row r="36" spans="1:16" ht="23.25" customHeight="1" x14ac:dyDescent="0.2">
      <c r="A36" s="213" t="s">
        <v>71</v>
      </c>
      <c r="B36" s="214"/>
      <c r="C36" s="215"/>
      <c r="D36" s="148"/>
      <c r="E36" s="148"/>
      <c r="F36" s="149"/>
      <c r="G36" s="150">
        <f>G37+G56</f>
        <v>19591825.629999999</v>
      </c>
      <c r="H36" s="150">
        <f t="shared" ref="H36:I36" si="11">H37+H56</f>
        <v>969382.6400000006</v>
      </c>
      <c r="I36" s="150">
        <f t="shared" si="11"/>
        <v>20561208.27</v>
      </c>
      <c r="J36" s="151">
        <f>I36/G36</f>
        <v>1.0494789336280961</v>
      </c>
      <c r="M36" s="86">
        <f t="shared" si="3"/>
        <v>20561208.27</v>
      </c>
      <c r="N36" s="83">
        <f t="shared" si="4"/>
        <v>0</v>
      </c>
    </row>
    <row r="37" spans="1:16" s="96" customFormat="1" ht="24.75" customHeight="1" x14ac:dyDescent="0.2">
      <c r="A37" s="92">
        <v>3</v>
      </c>
      <c r="B37" s="92"/>
      <c r="C37" s="92"/>
      <c r="D37" s="92" t="s">
        <v>24</v>
      </c>
      <c r="E37" s="129"/>
      <c r="F37" s="130"/>
      <c r="G37" s="131">
        <f>G38+G44+G53</f>
        <v>18338428.579999998</v>
      </c>
      <c r="H37" s="131">
        <f>H38+H44+H53</f>
        <v>915011.42000000062</v>
      </c>
      <c r="I37" s="131">
        <f>I38+I44+I53</f>
        <v>19253440</v>
      </c>
      <c r="J37" s="152">
        <f t="shared" ref="J37:J65" si="12">I37/G37</f>
        <v>1.0498958466374768</v>
      </c>
      <c r="K37" s="95"/>
      <c r="L37" s="95"/>
      <c r="M37" s="86">
        <f t="shared" si="3"/>
        <v>19253440</v>
      </c>
      <c r="N37" s="83">
        <f t="shared" si="4"/>
        <v>0</v>
      </c>
      <c r="O37" s="95"/>
      <c r="P37" s="95"/>
    </row>
    <row r="38" spans="1:16" s="96" customFormat="1" ht="15.75" customHeight="1" x14ac:dyDescent="0.2">
      <c r="A38" s="97"/>
      <c r="B38" s="97">
        <v>31</v>
      </c>
      <c r="C38" s="97"/>
      <c r="D38" s="97" t="s">
        <v>25</v>
      </c>
      <c r="E38" s="98"/>
      <c r="F38" s="99"/>
      <c r="G38" s="132">
        <f>SUM(G39:G43)</f>
        <v>14702236.379999999</v>
      </c>
      <c r="H38" s="100">
        <f>SUM(H39:H43)</f>
        <v>955663.62000000046</v>
      </c>
      <c r="I38" s="100">
        <f t="shared" ref="I38" si="13">SUM(I39:I43)</f>
        <v>15657900</v>
      </c>
      <c r="J38" s="153">
        <f t="shared" si="12"/>
        <v>1.0650012416682422</v>
      </c>
      <c r="K38" s="95"/>
      <c r="L38" s="95"/>
      <c r="M38" s="86">
        <f t="shared" si="3"/>
        <v>15657900</v>
      </c>
      <c r="N38" s="83">
        <f t="shared" si="4"/>
        <v>0</v>
      </c>
      <c r="O38" s="95"/>
      <c r="P38" s="95"/>
    </row>
    <row r="39" spans="1:16" x14ac:dyDescent="0.2">
      <c r="A39" s="103"/>
      <c r="B39" s="103"/>
      <c r="C39" s="103" t="s">
        <v>64</v>
      </c>
      <c r="D39" s="117" t="s">
        <v>20</v>
      </c>
      <c r="E39" s="113"/>
      <c r="F39" s="106"/>
      <c r="G39" s="133">
        <f>638529.43+91578.74+12608.67</f>
        <v>742716.84000000008</v>
      </c>
      <c r="H39" s="107">
        <f>I39-G39</f>
        <v>14657.479999999981</v>
      </c>
      <c r="I39" s="107">
        <f>653186.91+91578.74+12608.67</f>
        <v>757374.32000000007</v>
      </c>
      <c r="J39" s="153">
        <f t="shared" si="12"/>
        <v>1.0197349504018247</v>
      </c>
      <c r="M39" s="86">
        <f t="shared" si="3"/>
        <v>757374.32000000007</v>
      </c>
      <c r="N39" s="83">
        <f t="shared" si="4"/>
        <v>0</v>
      </c>
    </row>
    <row r="40" spans="1:16" x14ac:dyDescent="0.2">
      <c r="A40" s="103"/>
      <c r="B40" s="103"/>
      <c r="C40" s="104" t="s">
        <v>61</v>
      </c>
      <c r="D40" s="103" t="s">
        <v>39</v>
      </c>
      <c r="E40" s="113"/>
      <c r="F40" s="106"/>
      <c r="G40" s="133">
        <f>92109.63+6105.25</f>
        <v>98214.88</v>
      </c>
      <c r="H40" s="107">
        <f t="shared" ref="H40:H43" si="14">I40-G40</f>
        <v>45715.119999999995</v>
      </c>
      <c r="I40" s="107">
        <f>141930+2000</f>
        <v>143930</v>
      </c>
      <c r="J40" s="153">
        <f t="shared" si="12"/>
        <v>1.4654602235425018</v>
      </c>
      <c r="M40" s="86">
        <f t="shared" si="3"/>
        <v>143930</v>
      </c>
      <c r="N40" s="83">
        <f t="shared" si="4"/>
        <v>0</v>
      </c>
    </row>
    <row r="41" spans="1:16" ht="22.5" x14ac:dyDescent="0.2">
      <c r="A41" s="103"/>
      <c r="B41" s="103"/>
      <c r="C41" s="103" t="s">
        <v>55</v>
      </c>
      <c r="D41" s="118" t="s">
        <v>70</v>
      </c>
      <c r="E41" s="113"/>
      <c r="F41" s="106"/>
      <c r="G41" s="133">
        <f>12484836.42+267436.45</f>
        <v>12752272.869999999</v>
      </c>
      <c r="H41" s="107">
        <f t="shared" si="14"/>
        <v>657902.81000000052</v>
      </c>
      <c r="I41" s="107">
        <f>13128175.68+282000</f>
        <v>13410175.68</v>
      </c>
      <c r="J41" s="153">
        <f t="shared" si="12"/>
        <v>1.0515910235537487</v>
      </c>
      <c r="M41" s="86">
        <f t="shared" si="3"/>
        <v>13410175.68</v>
      </c>
      <c r="N41" s="83">
        <f t="shared" si="4"/>
        <v>0</v>
      </c>
    </row>
    <row r="42" spans="1:16" x14ac:dyDescent="0.2">
      <c r="A42" s="103"/>
      <c r="B42" s="103"/>
      <c r="C42" s="104" t="s">
        <v>52</v>
      </c>
      <c r="D42" s="105" t="s">
        <v>72</v>
      </c>
      <c r="E42" s="113"/>
      <c r="F42" s="106"/>
      <c r="G42" s="133">
        <f>281637.8+70873.98+23226.5+601632.49</f>
        <v>977370.77</v>
      </c>
      <c r="H42" s="107">
        <f>I42-G42</f>
        <v>51139.229999999981</v>
      </c>
      <c r="I42" s="107">
        <f>293040+75380+8590+651500</f>
        <v>1028510</v>
      </c>
      <c r="J42" s="153">
        <f t="shared" si="12"/>
        <v>1.0523232652026211</v>
      </c>
      <c r="M42" s="86">
        <f t="shared" si="3"/>
        <v>1028510</v>
      </c>
      <c r="N42" s="83">
        <f t="shared" si="4"/>
        <v>0</v>
      </c>
    </row>
    <row r="43" spans="1:16" x14ac:dyDescent="0.2">
      <c r="A43" s="103"/>
      <c r="B43" s="103"/>
      <c r="C43" s="104" t="s">
        <v>59</v>
      </c>
      <c r="D43" s="212" t="s">
        <v>60</v>
      </c>
      <c r="E43" s="212"/>
      <c r="F43" s="106"/>
      <c r="G43" s="133">
        <v>131661.01999999999</v>
      </c>
      <c r="H43" s="107">
        <f t="shared" si="14"/>
        <v>186248.98</v>
      </c>
      <c r="I43" s="107">
        <f>48690+221230+47990</f>
        <v>317910</v>
      </c>
      <c r="J43" s="153">
        <f t="shared" si="12"/>
        <v>2.4146098822567228</v>
      </c>
      <c r="M43" s="86">
        <f t="shared" si="3"/>
        <v>317910</v>
      </c>
      <c r="N43" s="83">
        <f t="shared" si="4"/>
        <v>0</v>
      </c>
    </row>
    <row r="44" spans="1:16" s="96" customFormat="1" x14ac:dyDescent="0.2">
      <c r="A44" s="110"/>
      <c r="B44" s="110">
        <v>32</v>
      </c>
      <c r="C44" s="110"/>
      <c r="D44" s="110" t="s">
        <v>35</v>
      </c>
      <c r="E44" s="98"/>
      <c r="F44" s="99"/>
      <c r="G44" s="132">
        <f>SUM(G45:G52)</f>
        <v>3581775.8499999996</v>
      </c>
      <c r="H44" s="100">
        <f>SUM(H45:H52)</f>
        <v>-25775.84999999986</v>
      </c>
      <c r="I44" s="100">
        <f t="shared" ref="I44" si="15">SUM(I45:I52)</f>
        <v>3556000</v>
      </c>
      <c r="J44" s="153">
        <f t="shared" si="12"/>
        <v>0.99280361164979114</v>
      </c>
      <c r="K44" s="95"/>
      <c r="L44" s="95"/>
      <c r="M44" s="86">
        <f t="shared" si="3"/>
        <v>3556000</v>
      </c>
      <c r="N44" s="83">
        <f t="shared" si="4"/>
        <v>0</v>
      </c>
      <c r="O44" s="95"/>
      <c r="P44" s="95"/>
    </row>
    <row r="45" spans="1:16" x14ac:dyDescent="0.2">
      <c r="A45" s="103"/>
      <c r="B45" s="103"/>
      <c r="C45" s="103" t="s">
        <v>64</v>
      </c>
      <c r="D45" s="117" t="s">
        <v>20</v>
      </c>
      <c r="E45" s="113"/>
      <c r="F45" s="106"/>
      <c r="G45" s="133">
        <f>83084.48+4247.13+663.61</f>
        <v>87995.22</v>
      </c>
      <c r="H45" s="107">
        <f>I45-G45</f>
        <v>-14657.479999999996</v>
      </c>
      <c r="I45" s="107">
        <f>68427+4247.13+663.61</f>
        <v>73337.740000000005</v>
      </c>
      <c r="J45" s="153">
        <f t="shared" si="12"/>
        <v>0.83342867942145049</v>
      </c>
      <c r="M45" s="86">
        <f t="shared" si="3"/>
        <v>73337.740000000005</v>
      </c>
      <c r="N45" s="83">
        <f t="shared" si="4"/>
        <v>0</v>
      </c>
    </row>
    <row r="46" spans="1:16" x14ac:dyDescent="0.2">
      <c r="A46" s="103"/>
      <c r="B46" s="110"/>
      <c r="C46" s="104" t="s">
        <v>61</v>
      </c>
      <c r="D46" s="103" t="s">
        <v>39</v>
      </c>
      <c r="E46" s="113"/>
      <c r="F46" s="106"/>
      <c r="G46" s="133">
        <f>99674.83+17253.96</f>
        <v>116928.79000000001</v>
      </c>
      <c r="H46" s="107">
        <f>I46-G46</f>
        <v>-1652.8300000000017</v>
      </c>
      <c r="I46" s="107">
        <f>105275.96+10000</f>
        <v>115275.96</v>
      </c>
      <c r="J46" s="153">
        <f t="shared" si="12"/>
        <v>0.98586464462687073</v>
      </c>
      <c r="M46" s="86">
        <f t="shared" si="3"/>
        <v>115275.96</v>
      </c>
      <c r="N46" s="83">
        <f t="shared" si="4"/>
        <v>0</v>
      </c>
    </row>
    <row r="47" spans="1:16" s="137" customFormat="1" x14ac:dyDescent="0.2">
      <c r="A47" s="134"/>
      <c r="B47" s="135"/>
      <c r="C47" s="103" t="s">
        <v>67</v>
      </c>
      <c r="D47" s="212" t="s">
        <v>56</v>
      </c>
      <c r="E47" s="212"/>
      <c r="F47" s="106"/>
      <c r="G47" s="133">
        <v>26530</v>
      </c>
      <c r="H47" s="107">
        <f t="shared" ref="H47:H52" si="16">I47-G47</f>
        <v>0</v>
      </c>
      <c r="I47" s="107">
        <v>26530</v>
      </c>
      <c r="J47" s="153">
        <f t="shared" si="12"/>
        <v>1</v>
      </c>
      <c r="K47" s="136"/>
      <c r="L47" s="136"/>
      <c r="M47" s="86">
        <f t="shared" si="3"/>
        <v>26530</v>
      </c>
      <c r="N47" s="83">
        <f t="shared" si="4"/>
        <v>0</v>
      </c>
      <c r="O47" s="136"/>
      <c r="P47" s="136"/>
    </row>
    <row r="48" spans="1:16" ht="28.5" customHeight="1" x14ac:dyDescent="0.2">
      <c r="A48" s="103"/>
      <c r="B48" s="110"/>
      <c r="C48" s="103" t="s">
        <v>65</v>
      </c>
      <c r="D48" s="207" t="s">
        <v>66</v>
      </c>
      <c r="E48" s="207"/>
      <c r="F48" s="106"/>
      <c r="G48" s="133">
        <v>640973.78</v>
      </c>
      <c r="H48" s="107">
        <f t="shared" si="16"/>
        <v>-29862.109999999986</v>
      </c>
      <c r="I48" s="107">
        <v>611111.67000000004</v>
      </c>
      <c r="J48" s="153">
        <f t="shared" si="12"/>
        <v>0.95341133922825982</v>
      </c>
      <c r="M48" s="86">
        <f t="shared" si="3"/>
        <v>611111.67000000004</v>
      </c>
      <c r="N48" s="83">
        <f t="shared" si="4"/>
        <v>0</v>
      </c>
    </row>
    <row r="49" spans="1:16" ht="22.5" x14ac:dyDescent="0.2">
      <c r="A49" s="103"/>
      <c r="B49" s="110"/>
      <c r="C49" s="103" t="s">
        <v>55</v>
      </c>
      <c r="D49" s="118" t="s">
        <v>70</v>
      </c>
      <c r="E49" s="113"/>
      <c r="F49" s="106"/>
      <c r="G49" s="133">
        <f>2585517.69+11945.05</f>
        <v>2597462.7399999998</v>
      </c>
      <c r="H49" s="107">
        <f t="shared" si="16"/>
        <v>-80188.10999999987</v>
      </c>
      <c r="I49" s="107">
        <f>2505274.63+12000</f>
        <v>2517274.63</v>
      </c>
      <c r="J49" s="153">
        <f t="shared" si="12"/>
        <v>0.9691282924813005</v>
      </c>
      <c r="M49" s="86">
        <f t="shared" si="3"/>
        <v>2517274.63</v>
      </c>
      <c r="N49" s="83">
        <f t="shared" si="4"/>
        <v>0</v>
      </c>
    </row>
    <row r="50" spans="1:16" x14ac:dyDescent="0.2">
      <c r="A50" s="103"/>
      <c r="B50" s="110"/>
      <c r="C50" s="104" t="s">
        <v>52</v>
      </c>
      <c r="D50" s="105" t="s">
        <v>72</v>
      </c>
      <c r="E50" s="113"/>
      <c r="F50" s="106"/>
      <c r="G50" s="133">
        <f>69414.03+5308.91+3583.52</f>
        <v>78306.460000000006</v>
      </c>
      <c r="H50" s="107">
        <f t="shared" si="16"/>
        <v>47513.539999999994</v>
      </c>
      <c r="I50" s="107">
        <f>28960+5000+11490+80370</f>
        <v>125820</v>
      </c>
      <c r="J50" s="153">
        <f t="shared" si="12"/>
        <v>1.6067639885649281</v>
      </c>
      <c r="M50" s="86">
        <f t="shared" si="3"/>
        <v>125820</v>
      </c>
      <c r="N50" s="83">
        <f t="shared" si="4"/>
        <v>0</v>
      </c>
    </row>
    <row r="51" spans="1:16" x14ac:dyDescent="0.2">
      <c r="A51" s="103"/>
      <c r="B51" s="110"/>
      <c r="C51" s="104" t="s">
        <v>59</v>
      </c>
      <c r="D51" s="212" t="s">
        <v>60</v>
      </c>
      <c r="E51" s="212"/>
      <c r="F51" s="106"/>
      <c r="G51" s="133">
        <v>20306.580000000002</v>
      </c>
      <c r="H51" s="107">
        <f t="shared" si="16"/>
        <v>47343.42</v>
      </c>
      <c r="I51" s="107">
        <f>65130+2520</f>
        <v>67650</v>
      </c>
      <c r="J51" s="153">
        <f t="shared" si="12"/>
        <v>3.3314324716421964</v>
      </c>
      <c r="M51" s="86">
        <f t="shared" si="3"/>
        <v>67650</v>
      </c>
      <c r="N51" s="83">
        <f t="shared" si="4"/>
        <v>0</v>
      </c>
    </row>
    <row r="52" spans="1:16" ht="22.5" x14ac:dyDescent="0.2">
      <c r="A52" s="103"/>
      <c r="B52" s="110"/>
      <c r="C52" s="104" t="s">
        <v>54</v>
      </c>
      <c r="D52" s="115" t="s">
        <v>21</v>
      </c>
      <c r="E52" s="113"/>
      <c r="F52" s="106"/>
      <c r="G52" s="133">
        <v>13272.28</v>
      </c>
      <c r="H52" s="107">
        <f t="shared" si="16"/>
        <v>5727.7199999999993</v>
      </c>
      <c r="I52" s="107">
        <v>19000</v>
      </c>
      <c r="J52" s="153">
        <f t="shared" si="12"/>
        <v>1.4315550907605927</v>
      </c>
      <c r="M52" s="86">
        <f t="shared" si="3"/>
        <v>19000</v>
      </c>
      <c r="N52" s="83">
        <f t="shared" si="4"/>
        <v>0</v>
      </c>
    </row>
    <row r="53" spans="1:16" s="96" customFormat="1" x14ac:dyDescent="0.2">
      <c r="A53" s="110"/>
      <c r="B53" s="110">
        <v>34</v>
      </c>
      <c r="C53" s="111"/>
      <c r="D53" s="114" t="s">
        <v>73</v>
      </c>
      <c r="E53" s="98"/>
      <c r="F53" s="99"/>
      <c r="G53" s="132">
        <f>G54+G55</f>
        <v>54416.35</v>
      </c>
      <c r="H53" s="100">
        <f>H54+H55</f>
        <v>-14876.35</v>
      </c>
      <c r="I53" s="100">
        <f t="shared" ref="I53" si="17">I54+I55</f>
        <v>39540</v>
      </c>
      <c r="J53" s="153">
        <f t="shared" si="12"/>
        <v>0.72661984863005336</v>
      </c>
      <c r="K53" s="95"/>
      <c r="L53" s="95"/>
      <c r="M53" s="86">
        <f t="shared" si="3"/>
        <v>39540</v>
      </c>
      <c r="N53" s="83">
        <f t="shared" si="4"/>
        <v>0</v>
      </c>
      <c r="O53" s="95"/>
      <c r="P53" s="95"/>
    </row>
    <row r="54" spans="1:16" x14ac:dyDescent="0.2">
      <c r="A54" s="103"/>
      <c r="B54" s="110"/>
      <c r="C54" s="104" t="s">
        <v>61</v>
      </c>
      <c r="D54" s="103" t="s">
        <v>39</v>
      </c>
      <c r="E54" s="113"/>
      <c r="F54" s="106"/>
      <c r="G54" s="133">
        <v>38489.61</v>
      </c>
      <c r="H54" s="107">
        <f>I54-G54</f>
        <v>-10149.61</v>
      </c>
      <c r="I54" s="107">
        <v>28340</v>
      </c>
      <c r="J54" s="153">
        <f t="shared" si="12"/>
        <v>0.73630260218277088</v>
      </c>
      <c r="M54" s="86">
        <f t="shared" si="3"/>
        <v>28340</v>
      </c>
      <c r="N54" s="83">
        <f t="shared" si="4"/>
        <v>0</v>
      </c>
    </row>
    <row r="55" spans="1:16" x14ac:dyDescent="0.2">
      <c r="A55" s="103"/>
      <c r="B55" s="110"/>
      <c r="C55" s="104" t="s">
        <v>52</v>
      </c>
      <c r="D55" s="105" t="s">
        <v>72</v>
      </c>
      <c r="E55" s="113"/>
      <c r="F55" s="106"/>
      <c r="G55" s="133">
        <v>15926.74</v>
      </c>
      <c r="H55" s="107">
        <f>I55-G55</f>
        <v>-4726.74</v>
      </c>
      <c r="I55" s="107">
        <v>11200</v>
      </c>
      <c r="J55" s="153">
        <f t="shared" si="12"/>
        <v>0.70321986797046976</v>
      </c>
      <c r="M55" s="86">
        <f t="shared" si="3"/>
        <v>11200</v>
      </c>
      <c r="N55" s="83">
        <f t="shared" si="4"/>
        <v>0</v>
      </c>
    </row>
    <row r="56" spans="1:16" s="96" customFormat="1" ht="22.5" x14ac:dyDescent="0.2">
      <c r="A56" s="122">
        <v>4</v>
      </c>
      <c r="B56" s="122"/>
      <c r="C56" s="122"/>
      <c r="D56" s="123" t="s">
        <v>26</v>
      </c>
      <c r="E56" s="130"/>
      <c r="F56" s="130"/>
      <c r="G56" s="131">
        <f>G57+G60</f>
        <v>1253397.05</v>
      </c>
      <c r="H56" s="131">
        <f t="shared" ref="H56" si="18">H57+H60</f>
        <v>54371.220000000008</v>
      </c>
      <c r="I56" s="131">
        <f>I57+I60</f>
        <v>1307768.27</v>
      </c>
      <c r="J56" s="152">
        <f t="shared" si="12"/>
        <v>1.0433790872573061</v>
      </c>
      <c r="K56" s="95"/>
      <c r="L56" s="95"/>
      <c r="M56" s="86">
        <f t="shared" si="3"/>
        <v>1307768.27</v>
      </c>
      <c r="N56" s="83">
        <f t="shared" si="4"/>
        <v>0</v>
      </c>
      <c r="O56" s="95"/>
      <c r="P56" s="95"/>
    </row>
    <row r="57" spans="1:16" s="96" customFormat="1" ht="33.75" x14ac:dyDescent="0.2">
      <c r="A57" s="97"/>
      <c r="B57" s="97">
        <v>41</v>
      </c>
      <c r="C57" s="97"/>
      <c r="D57" s="124" t="s">
        <v>27</v>
      </c>
      <c r="E57" s="99"/>
      <c r="F57" s="99"/>
      <c r="G57" s="132">
        <f>G58+G59</f>
        <v>240228.29</v>
      </c>
      <c r="H57" s="100">
        <f t="shared" ref="H57" si="19">H58+H59</f>
        <v>29861.710000000006</v>
      </c>
      <c r="I57" s="100">
        <f>I58+I59</f>
        <v>270090</v>
      </c>
      <c r="J57" s="153">
        <f t="shared" si="12"/>
        <v>1.1243055511904947</v>
      </c>
      <c r="K57" s="95"/>
      <c r="L57" s="95"/>
      <c r="M57" s="86">
        <f t="shared" si="3"/>
        <v>270090</v>
      </c>
      <c r="N57" s="83">
        <f t="shared" si="4"/>
        <v>0</v>
      </c>
      <c r="O57" s="95"/>
      <c r="P57" s="95"/>
    </row>
    <row r="58" spans="1:16" x14ac:dyDescent="0.2">
      <c r="A58" s="127"/>
      <c r="B58" s="127"/>
      <c r="C58" s="104" t="s">
        <v>61</v>
      </c>
      <c r="D58" s="103" t="s">
        <v>39</v>
      </c>
      <c r="E58" s="106"/>
      <c r="F58" s="106"/>
      <c r="G58" s="133">
        <v>1327.23</v>
      </c>
      <c r="H58" s="107">
        <f>I58-G58</f>
        <v>-0.92000000000007276</v>
      </c>
      <c r="I58" s="138">
        <v>1326.31</v>
      </c>
      <c r="J58" s="153">
        <f t="shared" si="12"/>
        <v>0.99930682700059514</v>
      </c>
      <c r="M58" s="86">
        <f t="shared" si="3"/>
        <v>1326.31</v>
      </c>
      <c r="N58" s="83">
        <f t="shared" si="4"/>
        <v>0</v>
      </c>
    </row>
    <row r="59" spans="1:16" ht="28.5" customHeight="1" x14ac:dyDescent="0.2">
      <c r="A59" s="139"/>
      <c r="B59" s="139"/>
      <c r="C59" s="103" t="s">
        <v>65</v>
      </c>
      <c r="D59" s="207" t="s">
        <v>66</v>
      </c>
      <c r="E59" s="207"/>
      <c r="F59" s="139"/>
      <c r="G59" s="140">
        <v>238901.06</v>
      </c>
      <c r="H59" s="107">
        <f>I59-G59</f>
        <v>29862.630000000005</v>
      </c>
      <c r="I59" s="140">
        <v>268763.69</v>
      </c>
      <c r="J59" s="153">
        <f t="shared" si="12"/>
        <v>1.1249999895354168</v>
      </c>
      <c r="M59" s="86">
        <f t="shared" si="3"/>
        <v>268763.69</v>
      </c>
      <c r="N59" s="83">
        <f t="shared" si="4"/>
        <v>0</v>
      </c>
    </row>
    <row r="60" spans="1:16" s="143" customFormat="1" ht="33.75" x14ac:dyDescent="0.2">
      <c r="A60" s="56"/>
      <c r="B60" s="141">
        <v>42</v>
      </c>
      <c r="C60" s="56"/>
      <c r="D60" s="119" t="s">
        <v>49</v>
      </c>
      <c r="E60" s="56"/>
      <c r="F60" s="56"/>
      <c r="G60" s="57">
        <f>SUM(G61:G65)</f>
        <v>1013168.76</v>
      </c>
      <c r="H60" s="57">
        <f t="shared" ref="H60" si="20">SUM(H61:H65)</f>
        <v>24509.510000000002</v>
      </c>
      <c r="I60" s="57">
        <f>SUM(I61:I65)</f>
        <v>1037678.27</v>
      </c>
      <c r="J60" s="153">
        <f t="shared" si="12"/>
        <v>1.0241909452478579</v>
      </c>
      <c r="K60" s="142"/>
      <c r="L60" s="142"/>
      <c r="M60" s="86">
        <f t="shared" si="3"/>
        <v>1037678.27</v>
      </c>
      <c r="N60" s="83">
        <f t="shared" si="4"/>
        <v>0</v>
      </c>
      <c r="O60" s="142"/>
      <c r="P60" s="142"/>
    </row>
    <row r="61" spans="1:16" s="137" customFormat="1" x14ac:dyDescent="0.2">
      <c r="A61" s="144"/>
      <c r="B61" s="139"/>
      <c r="C61" s="103" t="s">
        <v>64</v>
      </c>
      <c r="D61" s="117" t="s">
        <v>20</v>
      </c>
      <c r="E61" s="139"/>
      <c r="F61" s="139"/>
      <c r="G61" s="140">
        <v>224529.83</v>
      </c>
      <c r="H61" s="140">
        <f>I61-G61</f>
        <v>0</v>
      </c>
      <c r="I61" s="140">
        <v>224529.83</v>
      </c>
      <c r="J61" s="153">
        <f t="shared" si="12"/>
        <v>1</v>
      </c>
      <c r="K61" s="136"/>
      <c r="L61" s="136"/>
      <c r="M61" s="86">
        <f t="shared" si="3"/>
        <v>224529.83</v>
      </c>
      <c r="N61" s="83">
        <f t="shared" si="4"/>
        <v>0</v>
      </c>
      <c r="O61" s="136"/>
      <c r="P61" s="136"/>
    </row>
    <row r="62" spans="1:16" x14ac:dyDescent="0.2">
      <c r="A62" s="139"/>
      <c r="B62" s="139"/>
      <c r="C62" s="104" t="s">
        <v>61</v>
      </c>
      <c r="D62" s="103" t="s">
        <v>39</v>
      </c>
      <c r="E62" s="139"/>
      <c r="F62" s="139"/>
      <c r="G62" s="140">
        <v>11945.05</v>
      </c>
      <c r="H62" s="140">
        <f t="shared" ref="H62:H65" si="21">I62-G62</f>
        <v>1202.6800000000003</v>
      </c>
      <c r="I62" s="140">
        <v>13147.73</v>
      </c>
      <c r="J62" s="153">
        <f t="shared" si="12"/>
        <v>1.1006843839079787</v>
      </c>
      <c r="M62" s="86">
        <f t="shared" si="3"/>
        <v>13147.73</v>
      </c>
      <c r="N62" s="83">
        <f t="shared" si="4"/>
        <v>0</v>
      </c>
    </row>
    <row r="63" spans="1:16" ht="24" customHeight="1" x14ac:dyDescent="0.2">
      <c r="A63" s="139"/>
      <c r="B63" s="139"/>
      <c r="C63" s="104" t="s">
        <v>136</v>
      </c>
      <c r="D63" s="207" t="s">
        <v>137</v>
      </c>
      <c r="E63" s="207"/>
      <c r="F63" s="139"/>
      <c r="G63" s="140"/>
      <c r="H63" s="140">
        <f t="shared" si="21"/>
        <v>13272.28</v>
      </c>
      <c r="I63" s="140">
        <v>13272.28</v>
      </c>
      <c r="J63" s="153"/>
      <c r="M63" s="86">
        <f t="shared" si="3"/>
        <v>13272.28</v>
      </c>
      <c r="N63" s="83">
        <f t="shared" si="4"/>
        <v>0</v>
      </c>
    </row>
    <row r="64" spans="1:16" ht="30" customHeight="1" x14ac:dyDescent="0.2">
      <c r="A64" s="139"/>
      <c r="B64" s="139"/>
      <c r="C64" s="103" t="s">
        <v>65</v>
      </c>
      <c r="D64" s="207" t="s">
        <v>66</v>
      </c>
      <c r="E64" s="207"/>
      <c r="F64" s="139"/>
      <c r="G64" s="140">
        <v>776428.43</v>
      </c>
      <c r="H64" s="140">
        <f t="shared" si="21"/>
        <v>0</v>
      </c>
      <c r="I64" s="140">
        <v>776428.43</v>
      </c>
      <c r="J64" s="153">
        <f t="shared" si="12"/>
        <v>1</v>
      </c>
      <c r="M64" s="86">
        <f t="shared" si="3"/>
        <v>776428.43</v>
      </c>
      <c r="N64" s="83">
        <f t="shared" si="4"/>
        <v>0</v>
      </c>
    </row>
    <row r="65" spans="1:14" ht="22.5" x14ac:dyDescent="0.2">
      <c r="A65" s="139"/>
      <c r="B65" s="139"/>
      <c r="C65" s="104" t="s">
        <v>54</v>
      </c>
      <c r="D65" s="115" t="s">
        <v>21</v>
      </c>
      <c r="E65" s="139"/>
      <c r="F65" s="139"/>
      <c r="G65" s="140">
        <v>265.45</v>
      </c>
      <c r="H65" s="140">
        <f t="shared" si="21"/>
        <v>10034.549999999999</v>
      </c>
      <c r="I65" s="140">
        <v>10300</v>
      </c>
      <c r="J65" s="153">
        <f t="shared" si="12"/>
        <v>38.802034281408929</v>
      </c>
      <c r="M65" s="86">
        <f t="shared" si="3"/>
        <v>10300</v>
      </c>
      <c r="N65" s="83">
        <f t="shared" si="4"/>
        <v>0</v>
      </c>
    </row>
    <row r="66" spans="1:14" x14ac:dyDescent="0.2">
      <c r="G66" s="145"/>
      <c r="H66" s="145"/>
      <c r="I66" s="145"/>
    </row>
    <row r="67" spans="1:14" x14ac:dyDescent="0.2">
      <c r="G67" s="145"/>
      <c r="H67" s="145"/>
      <c r="I67" s="145"/>
    </row>
    <row r="68" spans="1:14" x14ac:dyDescent="0.2">
      <c r="A68" s="84" t="s">
        <v>135</v>
      </c>
      <c r="G68" s="145"/>
      <c r="H68" s="145"/>
      <c r="I68" s="145"/>
    </row>
    <row r="69" spans="1:14" x14ac:dyDescent="0.2">
      <c r="G69" s="145"/>
      <c r="H69" s="145"/>
      <c r="I69" s="145"/>
    </row>
    <row r="70" spans="1:14" x14ac:dyDescent="0.2">
      <c r="G70" s="145"/>
      <c r="H70" s="145"/>
      <c r="I70" s="145"/>
    </row>
    <row r="71" spans="1:14" x14ac:dyDescent="0.2">
      <c r="G71" s="145"/>
      <c r="H71" s="145"/>
      <c r="I71" s="145"/>
    </row>
    <row r="72" spans="1:14" x14ac:dyDescent="0.2">
      <c r="G72" s="145"/>
      <c r="H72" s="145"/>
      <c r="I72" s="145"/>
    </row>
    <row r="73" spans="1:14" x14ac:dyDescent="0.2">
      <c r="G73" s="145"/>
      <c r="H73" s="145"/>
      <c r="I73" s="145"/>
    </row>
    <row r="74" spans="1:14" x14ac:dyDescent="0.2">
      <c r="G74" s="145"/>
      <c r="H74" s="145"/>
      <c r="I74" s="145"/>
    </row>
    <row r="75" spans="1:14" x14ac:dyDescent="0.2">
      <c r="G75" s="145"/>
      <c r="H75" s="145"/>
      <c r="I75" s="145"/>
    </row>
    <row r="76" spans="1:14" x14ac:dyDescent="0.2">
      <c r="G76" s="145"/>
      <c r="H76" s="145"/>
      <c r="I76" s="145"/>
    </row>
    <row r="77" spans="1:14" x14ac:dyDescent="0.2">
      <c r="G77" s="145"/>
      <c r="H77" s="145"/>
      <c r="I77" s="145"/>
    </row>
    <row r="78" spans="1:14" x14ac:dyDescent="0.2">
      <c r="G78" s="145"/>
      <c r="H78" s="145"/>
      <c r="I78" s="145"/>
    </row>
    <row r="79" spans="1:14" x14ac:dyDescent="0.2">
      <c r="G79" s="145"/>
      <c r="H79" s="145"/>
      <c r="I79" s="145"/>
    </row>
    <row r="80" spans="1:14" x14ac:dyDescent="0.2">
      <c r="G80" s="145"/>
      <c r="H80" s="145"/>
      <c r="I80" s="145"/>
    </row>
    <row r="81" spans="7:9" x14ac:dyDescent="0.2">
      <c r="G81" s="145"/>
      <c r="H81" s="145"/>
      <c r="I81" s="145"/>
    </row>
    <row r="82" spans="7:9" x14ac:dyDescent="0.2">
      <c r="G82" s="145"/>
      <c r="H82" s="145"/>
      <c r="I82" s="145"/>
    </row>
    <row r="83" spans="7:9" x14ac:dyDescent="0.2">
      <c r="G83" s="145"/>
      <c r="H83" s="145"/>
      <c r="I83" s="145"/>
    </row>
  </sheetData>
  <mergeCells count="18">
    <mergeCell ref="D64:E64"/>
    <mergeCell ref="A36:C36"/>
    <mergeCell ref="D43:E43"/>
    <mergeCell ref="D48:E48"/>
    <mergeCell ref="D47:E47"/>
    <mergeCell ref="D51:E51"/>
    <mergeCell ref="D63:E63"/>
    <mergeCell ref="A10:C10"/>
    <mergeCell ref="D59:E59"/>
    <mergeCell ref="A7:I7"/>
    <mergeCell ref="A33:I33"/>
    <mergeCell ref="A1:I1"/>
    <mergeCell ref="A3:I3"/>
    <mergeCell ref="A5:I5"/>
    <mergeCell ref="D14:E14"/>
    <mergeCell ref="D25:E25"/>
    <mergeCell ref="D24:E24"/>
    <mergeCell ref="D23:E23"/>
  </mergeCells>
  <pageMargins left="0.7" right="0.7" top="0.75" bottom="0.75" header="0.3" footer="0.3"/>
  <pageSetup paperSize="9" fitToHeight="0" orientation="landscape" r:id="rId1"/>
  <headerFooter>
    <oddHeader>&amp;L&amp;8ZAVOD ZA HITNU MEDICINU SPLITSKO-DALMATINSKE ŽUPANIJE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5"/>
  <sheetViews>
    <sheetView view="pageLayout" zoomScaleNormal="100" workbookViewId="0">
      <selection sqref="A1:F1"/>
    </sheetView>
  </sheetViews>
  <sheetFormatPr defaultRowHeight="12" x14ac:dyDescent="0.2"/>
  <cols>
    <col min="1" max="1" width="37.7109375" style="19" customWidth="1"/>
    <col min="2" max="3" width="25.28515625" style="19" hidden="1" customWidth="1"/>
    <col min="4" max="4" width="22.5703125" style="19" customWidth="1"/>
    <col min="5" max="5" width="19.42578125" style="19" customWidth="1"/>
    <col min="6" max="6" width="20.28515625" style="19" customWidth="1"/>
    <col min="7" max="16384" width="9.140625" style="19"/>
  </cols>
  <sheetData>
    <row r="1" spans="1:13" ht="42" customHeight="1" x14ac:dyDescent="0.2">
      <c r="A1" s="216" t="s">
        <v>132</v>
      </c>
      <c r="B1" s="216"/>
      <c r="C1" s="216"/>
      <c r="D1" s="216"/>
      <c r="E1" s="216"/>
      <c r="F1" s="216"/>
      <c r="G1" s="80"/>
      <c r="H1" s="80"/>
      <c r="I1" s="80"/>
      <c r="J1" s="80"/>
      <c r="K1" s="80"/>
      <c r="L1" s="80"/>
      <c r="M1" s="80"/>
    </row>
    <row r="2" spans="1:13" ht="18" customHeight="1" x14ac:dyDescent="0.2">
      <c r="A2" s="65"/>
      <c r="B2" s="65"/>
      <c r="C2" s="65"/>
      <c r="D2" s="65"/>
      <c r="E2" s="65"/>
      <c r="F2" s="65"/>
    </row>
    <row r="3" spans="1:13" x14ac:dyDescent="0.2">
      <c r="A3" s="216" t="s">
        <v>34</v>
      </c>
      <c r="B3" s="216"/>
      <c r="C3" s="216"/>
      <c r="D3" s="216"/>
      <c r="E3" s="217"/>
      <c r="F3" s="217"/>
    </row>
    <row r="4" spans="1:13" x14ac:dyDescent="0.2">
      <c r="A4" s="65"/>
      <c r="B4" s="65"/>
      <c r="C4" s="65"/>
      <c r="D4" s="65"/>
      <c r="E4" s="66"/>
      <c r="F4" s="66"/>
    </row>
    <row r="5" spans="1:13" ht="18" customHeight="1" x14ac:dyDescent="0.2">
      <c r="A5" s="216" t="s">
        <v>15</v>
      </c>
      <c r="B5" s="218"/>
      <c r="C5" s="218"/>
      <c r="D5" s="218"/>
      <c r="E5" s="218"/>
      <c r="F5" s="218"/>
    </row>
    <row r="6" spans="1:13" x14ac:dyDescent="0.2">
      <c r="A6" s="65"/>
      <c r="B6" s="65"/>
      <c r="C6" s="65"/>
      <c r="D6" s="65"/>
      <c r="E6" s="66"/>
      <c r="F6" s="66"/>
    </row>
    <row r="7" spans="1:13" x14ac:dyDescent="0.2">
      <c r="A7" s="216" t="s">
        <v>28</v>
      </c>
      <c r="B7" s="219"/>
      <c r="C7" s="219"/>
      <c r="D7" s="219"/>
      <c r="E7" s="219"/>
      <c r="F7" s="219"/>
    </row>
    <row r="8" spans="1:13" x14ac:dyDescent="0.2">
      <c r="A8" s="65"/>
      <c r="B8" s="65"/>
      <c r="C8" s="65"/>
      <c r="D8" s="65"/>
      <c r="E8" s="66"/>
      <c r="F8" s="66"/>
    </row>
    <row r="9" spans="1:13" ht="28.5" customHeight="1" x14ac:dyDescent="0.2">
      <c r="A9" s="67" t="s">
        <v>29</v>
      </c>
      <c r="B9" s="68" t="s">
        <v>12</v>
      </c>
      <c r="C9" s="67" t="s">
        <v>13</v>
      </c>
      <c r="D9" s="67" t="s">
        <v>45</v>
      </c>
      <c r="E9" s="67" t="s">
        <v>133</v>
      </c>
      <c r="F9" s="67" t="s">
        <v>134</v>
      </c>
      <c r="G9" s="158" t="s">
        <v>138</v>
      </c>
    </row>
    <row r="10" spans="1:13" ht="15.75" customHeight="1" x14ac:dyDescent="0.2">
      <c r="A10" s="69" t="s">
        <v>30</v>
      </c>
      <c r="B10" s="21"/>
      <c r="C10" s="22"/>
      <c r="D10" s="23">
        <v>19591825.629999999</v>
      </c>
      <c r="E10" s="23">
        <f>E11</f>
        <v>969382.6400000006</v>
      </c>
      <c r="F10" s="23">
        <f>F11</f>
        <v>20561208.27</v>
      </c>
      <c r="G10" s="160">
        <f>F10/D10</f>
        <v>1.0494789336280961</v>
      </c>
    </row>
    <row r="11" spans="1:13" ht="15.75" customHeight="1" x14ac:dyDescent="0.2">
      <c r="A11" s="69" t="s">
        <v>58</v>
      </c>
      <c r="B11" s="21"/>
      <c r="C11" s="22"/>
      <c r="D11" s="23">
        <v>19591825.629999999</v>
      </c>
      <c r="E11" s="23">
        <f>E12</f>
        <v>969382.6400000006</v>
      </c>
      <c r="F11" s="23">
        <f>F12</f>
        <v>20561208.27</v>
      </c>
      <c r="G11" s="160">
        <f t="shared" ref="G11:G12" si="0">F11/D11</f>
        <v>1.0494789336280961</v>
      </c>
    </row>
    <row r="12" spans="1:13" x14ac:dyDescent="0.2">
      <c r="A12" s="159" t="s">
        <v>57</v>
      </c>
      <c r="B12" s="21"/>
      <c r="C12" s="22"/>
      <c r="D12" s="23">
        <v>19591825.629999999</v>
      </c>
      <c r="E12" s="23">
        <f>F12-D12</f>
        <v>969382.6400000006</v>
      </c>
      <c r="F12" s="23">
        <v>20561208.27</v>
      </c>
      <c r="G12" s="160">
        <f t="shared" si="0"/>
        <v>1.0494789336280961</v>
      </c>
    </row>
    <row r="15" spans="1:13" x14ac:dyDescent="0.2">
      <c r="A15" s="84" t="s">
        <v>135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  <headerFooter>
    <oddHeader>&amp;L&amp;"Arial,Uobičajeno"&amp;8ZAVOD ZA HITNU MEDICINU SPLITSKO-DALMATINSKE ŽUPANIJE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view="pageLayout" zoomScaleNormal="100" workbookViewId="0">
      <selection activeCell="H13" sqref="H13"/>
    </sheetView>
  </sheetViews>
  <sheetFormatPr defaultRowHeight="12" x14ac:dyDescent="0.2"/>
  <cols>
    <col min="1" max="1" width="7.42578125" style="19" bestFit="1" customWidth="1"/>
    <col min="2" max="2" width="8.42578125" style="19" bestFit="1" customWidth="1"/>
    <col min="3" max="3" width="5.42578125" style="19" bestFit="1" customWidth="1"/>
    <col min="4" max="4" width="25.28515625" style="19" customWidth="1"/>
    <col min="5" max="6" width="25.28515625" style="19" hidden="1" customWidth="1"/>
    <col min="7" max="9" width="25.28515625" style="19" customWidth="1"/>
    <col min="10" max="16384" width="9.140625" style="19"/>
  </cols>
  <sheetData>
    <row r="1" spans="1:13" ht="42" customHeight="1" x14ac:dyDescent="0.2">
      <c r="A1" s="216" t="s">
        <v>132</v>
      </c>
      <c r="B1" s="216"/>
      <c r="C1" s="216"/>
      <c r="D1" s="216"/>
      <c r="E1" s="216"/>
      <c r="F1" s="216"/>
      <c r="G1" s="216"/>
      <c r="H1" s="216"/>
      <c r="I1" s="216"/>
      <c r="J1" s="80"/>
      <c r="K1" s="80"/>
      <c r="L1" s="80"/>
      <c r="M1" s="80"/>
    </row>
    <row r="2" spans="1:13" ht="18" customHeight="1" x14ac:dyDescent="0.2">
      <c r="A2" s="65"/>
      <c r="B2" s="65"/>
      <c r="C2" s="65"/>
      <c r="D2" s="65"/>
      <c r="E2" s="65"/>
      <c r="F2" s="65"/>
      <c r="G2" s="65"/>
      <c r="H2" s="65"/>
      <c r="I2" s="65"/>
    </row>
    <row r="3" spans="1:13" x14ac:dyDescent="0.2">
      <c r="A3" s="216" t="s">
        <v>34</v>
      </c>
      <c r="B3" s="216"/>
      <c r="C3" s="216"/>
      <c r="D3" s="216"/>
      <c r="E3" s="216"/>
      <c r="F3" s="216"/>
      <c r="G3" s="216"/>
      <c r="H3" s="217"/>
      <c r="I3" s="217"/>
    </row>
    <row r="4" spans="1:13" x14ac:dyDescent="0.2">
      <c r="A4" s="65"/>
      <c r="B4" s="65"/>
      <c r="C4" s="65"/>
      <c r="D4" s="65"/>
      <c r="E4" s="65"/>
      <c r="F4" s="65"/>
      <c r="G4" s="65"/>
      <c r="H4" s="66"/>
      <c r="I4" s="66"/>
    </row>
    <row r="5" spans="1:13" ht="18" customHeight="1" x14ac:dyDescent="0.2">
      <c r="A5" s="216" t="s">
        <v>31</v>
      </c>
      <c r="B5" s="218"/>
      <c r="C5" s="218"/>
      <c r="D5" s="218"/>
      <c r="E5" s="218"/>
      <c r="F5" s="218"/>
      <c r="G5" s="218"/>
      <c r="H5" s="218"/>
      <c r="I5" s="218"/>
    </row>
    <row r="6" spans="1:13" x14ac:dyDescent="0.2">
      <c r="A6" s="65"/>
      <c r="B6" s="65"/>
      <c r="C6" s="65"/>
      <c r="D6" s="65"/>
      <c r="E6" s="65"/>
      <c r="F6" s="65"/>
      <c r="G6" s="65"/>
      <c r="H6" s="66"/>
      <c r="I6" s="66"/>
    </row>
    <row r="7" spans="1:13" x14ac:dyDescent="0.2">
      <c r="A7" s="67" t="s">
        <v>16</v>
      </c>
      <c r="B7" s="68" t="s">
        <v>17</v>
      </c>
      <c r="C7" s="68" t="s">
        <v>18</v>
      </c>
      <c r="D7" s="68" t="s">
        <v>51</v>
      </c>
      <c r="E7" s="68" t="s">
        <v>12</v>
      </c>
      <c r="F7" s="67" t="s">
        <v>13</v>
      </c>
      <c r="G7" s="90" t="s">
        <v>45</v>
      </c>
      <c r="H7" s="90" t="s">
        <v>133</v>
      </c>
      <c r="I7" s="90" t="s">
        <v>134</v>
      </c>
    </row>
    <row r="8" spans="1:13" ht="24" x14ac:dyDescent="0.2">
      <c r="A8" s="69">
        <v>8</v>
      </c>
      <c r="B8" s="69"/>
      <c r="C8" s="69"/>
      <c r="D8" s="69" t="s">
        <v>32</v>
      </c>
      <c r="E8" s="21"/>
      <c r="F8" s="22"/>
      <c r="G8" s="22"/>
      <c r="H8" s="22"/>
      <c r="I8" s="22"/>
    </row>
    <row r="9" spans="1:13" x14ac:dyDescent="0.2">
      <c r="A9" s="69"/>
      <c r="B9" s="174">
        <v>84</v>
      </c>
      <c r="C9" s="174"/>
      <c r="D9" s="174" t="s">
        <v>36</v>
      </c>
      <c r="E9" s="21"/>
      <c r="F9" s="22"/>
      <c r="G9" s="22"/>
      <c r="H9" s="22"/>
      <c r="I9" s="22"/>
    </row>
    <row r="10" spans="1:13" ht="24" x14ac:dyDescent="0.2">
      <c r="A10" s="175"/>
      <c r="B10" s="175"/>
      <c r="C10" s="176">
        <v>81</v>
      </c>
      <c r="D10" s="159" t="s">
        <v>37</v>
      </c>
      <c r="E10" s="21"/>
      <c r="F10" s="22"/>
      <c r="G10" s="22"/>
      <c r="H10" s="22"/>
      <c r="I10" s="22"/>
    </row>
    <row r="11" spans="1:13" ht="24" x14ac:dyDescent="0.2">
      <c r="A11" s="177">
        <v>5</v>
      </c>
      <c r="B11" s="177"/>
      <c r="C11" s="177"/>
      <c r="D11" s="178" t="s">
        <v>33</v>
      </c>
      <c r="E11" s="21"/>
      <c r="F11" s="22"/>
      <c r="G11" s="22"/>
      <c r="H11" s="22"/>
      <c r="I11" s="22"/>
    </row>
    <row r="12" spans="1:13" ht="24" x14ac:dyDescent="0.2">
      <c r="A12" s="174"/>
      <c r="B12" s="174">
        <v>54</v>
      </c>
      <c r="C12" s="174"/>
      <c r="D12" s="179" t="s">
        <v>38</v>
      </c>
      <c r="E12" s="21"/>
      <c r="F12" s="22"/>
      <c r="G12" s="22"/>
      <c r="H12" s="22"/>
      <c r="I12" s="180"/>
    </row>
    <row r="13" spans="1:13" x14ac:dyDescent="0.2">
      <c r="A13" s="174"/>
      <c r="B13" s="174"/>
      <c r="C13" s="176">
        <v>11</v>
      </c>
      <c r="D13" s="176" t="s">
        <v>20</v>
      </c>
      <c r="E13" s="21"/>
      <c r="F13" s="22"/>
      <c r="G13" s="22"/>
      <c r="H13" s="22"/>
      <c r="I13" s="180"/>
    </row>
    <row r="14" spans="1:13" x14ac:dyDescent="0.2">
      <c r="A14" s="174"/>
      <c r="B14" s="174"/>
      <c r="C14" s="176">
        <v>31</v>
      </c>
      <c r="D14" s="176" t="s">
        <v>39</v>
      </c>
      <c r="E14" s="21"/>
      <c r="F14" s="22"/>
      <c r="G14" s="22"/>
      <c r="H14" s="22"/>
      <c r="I14" s="180"/>
    </row>
    <row r="17" spans="1:1" x14ac:dyDescent="0.2">
      <c r="A17" s="19" t="s">
        <v>135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orientation="landscape" r:id="rId1"/>
  <headerFooter>
    <oddHeader>&amp;L&amp;"Arial,Uobičajeno"&amp;8ZAVOD ZA HITNU MEDICINU SPLITSKO-DALMATINSKE ŽUPANIJE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2"/>
  <sheetViews>
    <sheetView view="pageLayout" zoomScaleNormal="100" workbookViewId="0">
      <selection activeCell="A40" sqref="A40:B40"/>
    </sheetView>
  </sheetViews>
  <sheetFormatPr defaultRowHeight="11.25" x14ac:dyDescent="0.2"/>
  <cols>
    <col min="1" max="1" width="9.28515625" style="84" bestFit="1" customWidth="1"/>
    <col min="2" max="2" width="67.5703125" style="84" customWidth="1"/>
    <col min="3" max="3" width="13.85546875" style="84" bestFit="1" customWidth="1"/>
    <col min="4" max="4" width="12.7109375" style="84" bestFit="1" customWidth="1"/>
    <col min="5" max="5" width="13.85546875" style="84" bestFit="1" customWidth="1"/>
    <col min="6" max="6" width="9.28515625" style="147" bestFit="1" customWidth="1"/>
    <col min="7" max="7" width="11.5703125" style="84" bestFit="1" customWidth="1"/>
    <col min="8" max="16384" width="9.140625" style="84"/>
  </cols>
  <sheetData>
    <row r="1" spans="1:9" ht="39" customHeight="1" x14ac:dyDescent="0.2">
      <c r="A1" s="208" t="s">
        <v>132</v>
      </c>
      <c r="B1" s="208"/>
      <c r="C1" s="208"/>
      <c r="D1" s="208"/>
      <c r="E1" s="208"/>
      <c r="F1" s="208"/>
      <c r="G1" s="82"/>
      <c r="H1" s="82"/>
      <c r="I1" s="82"/>
    </row>
    <row r="2" spans="1:9" x14ac:dyDescent="0.2">
      <c r="A2" s="224" t="s">
        <v>79</v>
      </c>
      <c r="B2" s="224"/>
      <c r="C2" s="224"/>
      <c r="D2" s="224"/>
      <c r="E2" s="224"/>
      <c r="F2" s="224"/>
    </row>
    <row r="3" spans="1:9" x14ac:dyDescent="0.2">
      <c r="A3" s="52"/>
      <c r="B3" s="52"/>
      <c r="C3" s="169"/>
      <c r="D3" s="169"/>
      <c r="E3" s="169"/>
      <c r="F3" s="170"/>
    </row>
    <row r="4" spans="1:9" x14ac:dyDescent="0.2">
      <c r="A4" s="225" t="s">
        <v>80</v>
      </c>
      <c r="B4" s="226"/>
      <c r="C4" s="221" t="s">
        <v>45</v>
      </c>
      <c r="D4" s="221" t="s">
        <v>133</v>
      </c>
      <c r="E4" s="221" t="s">
        <v>134</v>
      </c>
      <c r="F4" s="231" t="s">
        <v>138</v>
      </c>
    </row>
    <row r="5" spans="1:9" ht="22.5" customHeight="1" x14ac:dyDescent="0.2">
      <c r="A5" s="227"/>
      <c r="B5" s="228"/>
      <c r="C5" s="222"/>
      <c r="D5" s="222"/>
      <c r="E5" s="222"/>
      <c r="F5" s="232"/>
    </row>
    <row r="6" spans="1:9" x14ac:dyDescent="0.2">
      <c r="A6" s="229"/>
      <c r="B6" s="230"/>
      <c r="C6" s="53">
        <v>1</v>
      </c>
      <c r="D6" s="53">
        <v>2</v>
      </c>
      <c r="E6" s="53">
        <v>3</v>
      </c>
      <c r="F6" s="171" t="s">
        <v>143</v>
      </c>
    </row>
    <row r="7" spans="1:9" x14ac:dyDescent="0.2">
      <c r="A7" s="234" t="s">
        <v>81</v>
      </c>
      <c r="B7" s="234"/>
      <c r="C7" s="55">
        <f t="shared" ref="C7:E9" si="0">C8</f>
        <v>19591825.629999999</v>
      </c>
      <c r="D7" s="55">
        <f t="shared" si="0"/>
        <v>1010433.1200000014</v>
      </c>
      <c r="E7" s="55">
        <f t="shared" si="0"/>
        <v>20602258.75</v>
      </c>
      <c r="F7" s="164">
        <f>E7/C7</f>
        <v>1.0515742197323752</v>
      </c>
    </row>
    <row r="8" spans="1:9" x14ac:dyDescent="0.2">
      <c r="A8" s="233" t="s">
        <v>82</v>
      </c>
      <c r="B8" s="233"/>
      <c r="C8" s="57">
        <f t="shared" si="0"/>
        <v>19591825.629999999</v>
      </c>
      <c r="D8" s="57">
        <f t="shared" si="0"/>
        <v>1010433.1200000014</v>
      </c>
      <c r="E8" s="57">
        <f t="shared" si="0"/>
        <v>20602258.75</v>
      </c>
      <c r="F8" s="165">
        <f t="shared" ref="F8:F71" si="1">E8/C8</f>
        <v>1.0515742197323752</v>
      </c>
    </row>
    <row r="9" spans="1:9" x14ac:dyDescent="0.2">
      <c r="A9" s="233" t="s">
        <v>83</v>
      </c>
      <c r="B9" s="233"/>
      <c r="C9" s="57">
        <f t="shared" si="0"/>
        <v>19591825.629999999</v>
      </c>
      <c r="D9" s="57">
        <f t="shared" si="0"/>
        <v>1010433.1200000014</v>
      </c>
      <c r="E9" s="57">
        <f t="shared" si="0"/>
        <v>20602258.75</v>
      </c>
      <c r="F9" s="165">
        <f t="shared" si="1"/>
        <v>1.0515742197323752</v>
      </c>
    </row>
    <row r="10" spans="1:9" x14ac:dyDescent="0.2">
      <c r="A10" s="233" t="s">
        <v>84</v>
      </c>
      <c r="B10" s="233"/>
      <c r="C10" s="57">
        <f>C11+C13+C15+C19+C24+C26+C28+C30+C32</f>
        <v>19591825.629999999</v>
      </c>
      <c r="D10" s="57">
        <f>D11+D13+D15+D19+D24+D26+D28+D30+D32+D17</f>
        <v>1010433.1200000014</v>
      </c>
      <c r="E10" s="57">
        <f>E11+E13+E15+E19+E24+E26+E28+E30+E32+E17</f>
        <v>20602258.75</v>
      </c>
      <c r="F10" s="165">
        <f t="shared" si="1"/>
        <v>1.0515742197323752</v>
      </c>
    </row>
    <row r="11" spans="1:9" x14ac:dyDescent="0.2">
      <c r="A11" s="220" t="s">
        <v>85</v>
      </c>
      <c r="B11" s="220"/>
      <c r="C11" s="58">
        <f>C12</f>
        <v>1055241.8899999999</v>
      </c>
      <c r="D11" s="58">
        <f>D12</f>
        <v>0</v>
      </c>
      <c r="E11" s="58">
        <f>E12</f>
        <v>1055241.8899999999</v>
      </c>
      <c r="F11" s="166">
        <f t="shared" si="1"/>
        <v>1</v>
      </c>
    </row>
    <row r="12" spans="1:9" x14ac:dyDescent="0.2">
      <c r="A12" s="54">
        <v>67</v>
      </c>
      <c r="B12" s="54" t="s">
        <v>48</v>
      </c>
      <c r="C12" s="59">
        <f>C41+C72+C102+C123</f>
        <v>1055241.8899999999</v>
      </c>
      <c r="D12" s="59">
        <f>E12-C12</f>
        <v>0</v>
      </c>
      <c r="E12" s="59">
        <v>1055241.8899999999</v>
      </c>
      <c r="F12" s="167">
        <f t="shared" si="1"/>
        <v>1</v>
      </c>
    </row>
    <row r="13" spans="1:9" x14ac:dyDescent="0.2">
      <c r="A13" s="220" t="s">
        <v>86</v>
      </c>
      <c r="B13" s="220"/>
      <c r="C13" s="58">
        <f>C14</f>
        <v>1656303.27</v>
      </c>
      <c r="D13" s="58">
        <f>D14</f>
        <v>0.52000000001862645</v>
      </c>
      <c r="E13" s="58">
        <f>E14</f>
        <v>1656303.79</v>
      </c>
      <c r="F13" s="166">
        <f t="shared" si="1"/>
        <v>1.0000003139521665</v>
      </c>
    </row>
    <row r="14" spans="1:9" x14ac:dyDescent="0.2">
      <c r="A14" s="54">
        <v>67</v>
      </c>
      <c r="B14" s="54" t="s">
        <v>48</v>
      </c>
      <c r="C14" s="59">
        <f>C89</f>
        <v>1656303.27</v>
      </c>
      <c r="D14" s="59">
        <f>E14-C14</f>
        <v>0.52000000001862645</v>
      </c>
      <c r="E14" s="59">
        <v>1656303.79</v>
      </c>
      <c r="F14" s="167">
        <f t="shared" si="1"/>
        <v>1.0000003139521665</v>
      </c>
    </row>
    <row r="15" spans="1:9" x14ac:dyDescent="0.2">
      <c r="A15" s="220" t="s">
        <v>87</v>
      </c>
      <c r="B15" s="220"/>
      <c r="C15" s="58">
        <f>C16</f>
        <v>26530</v>
      </c>
      <c r="D15" s="58">
        <f>D16</f>
        <v>0</v>
      </c>
      <c r="E15" s="58">
        <f>E16</f>
        <v>26530</v>
      </c>
      <c r="F15" s="166">
        <f t="shared" si="1"/>
        <v>1</v>
      </c>
    </row>
    <row r="16" spans="1:9" x14ac:dyDescent="0.2">
      <c r="A16" s="54">
        <v>67</v>
      </c>
      <c r="B16" s="54" t="s">
        <v>48</v>
      </c>
      <c r="C16" s="59">
        <f>C129</f>
        <v>26530</v>
      </c>
      <c r="D16" s="59">
        <f>E16-C16</f>
        <v>0</v>
      </c>
      <c r="E16" s="59">
        <v>26530</v>
      </c>
      <c r="F16" s="167">
        <f t="shared" si="1"/>
        <v>1</v>
      </c>
    </row>
    <row r="17" spans="1:6" x14ac:dyDescent="0.2">
      <c r="A17" s="220" t="s">
        <v>139</v>
      </c>
      <c r="B17" s="220"/>
      <c r="C17" s="58">
        <f>C18</f>
        <v>0</v>
      </c>
      <c r="D17" s="58">
        <f>D18</f>
        <v>13272.28</v>
      </c>
      <c r="E17" s="58">
        <f>E18</f>
        <v>13272.28</v>
      </c>
      <c r="F17" s="166"/>
    </row>
    <row r="18" spans="1:6" x14ac:dyDescent="0.2">
      <c r="A18" s="54">
        <v>67</v>
      </c>
      <c r="B18" s="54" t="s">
        <v>48</v>
      </c>
      <c r="C18" s="59">
        <v>0</v>
      </c>
      <c r="D18" s="59">
        <f>E18-C18</f>
        <v>13272.28</v>
      </c>
      <c r="E18" s="59">
        <v>13272.28</v>
      </c>
      <c r="F18" s="167"/>
    </row>
    <row r="19" spans="1:6" x14ac:dyDescent="0.2">
      <c r="A19" s="220" t="s">
        <v>88</v>
      </c>
      <c r="B19" s="220"/>
      <c r="C19" s="58">
        <v>266905.56</v>
      </c>
      <c r="D19" s="58">
        <f>E19-C19</f>
        <v>35114.44</v>
      </c>
      <c r="E19" s="58">
        <f>SUM(E20:E23)</f>
        <v>302020</v>
      </c>
      <c r="F19" s="166">
        <f t="shared" si="1"/>
        <v>1.1315612908176211</v>
      </c>
    </row>
    <row r="20" spans="1:6" x14ac:dyDescent="0.2">
      <c r="A20" s="54" t="s">
        <v>89</v>
      </c>
      <c r="B20" s="54" t="s">
        <v>47</v>
      </c>
      <c r="C20" s="59">
        <v>0</v>
      </c>
      <c r="D20" s="59">
        <f>E20-C20</f>
        <v>0</v>
      </c>
      <c r="E20" s="59">
        <v>0</v>
      </c>
      <c r="F20" s="167"/>
    </row>
    <row r="21" spans="1:6" x14ac:dyDescent="0.2">
      <c r="A21" s="54" t="s">
        <v>90</v>
      </c>
      <c r="B21" s="54" t="s">
        <v>91</v>
      </c>
      <c r="C21" s="59">
        <v>132.72</v>
      </c>
      <c r="D21" s="59">
        <f t="shared" ref="D21:D23" si="2">E21-C21</f>
        <v>-112.72</v>
      </c>
      <c r="E21" s="59">
        <v>20</v>
      </c>
      <c r="F21" s="167">
        <f t="shared" si="1"/>
        <v>0.15069318866787221</v>
      </c>
    </row>
    <row r="22" spans="1:6" x14ac:dyDescent="0.2">
      <c r="A22" s="54" t="s">
        <v>92</v>
      </c>
      <c r="B22" s="54" t="s">
        <v>93</v>
      </c>
      <c r="C22" s="59">
        <v>265445.61</v>
      </c>
      <c r="D22" s="59">
        <f t="shared" si="2"/>
        <v>34554.390000000014</v>
      </c>
      <c r="E22" s="59">
        <v>300000</v>
      </c>
      <c r="F22" s="167">
        <f t="shared" si="1"/>
        <v>1.1301750290765782</v>
      </c>
    </row>
    <row r="23" spans="1:6" x14ac:dyDescent="0.2">
      <c r="A23" s="54" t="s">
        <v>94</v>
      </c>
      <c r="B23" s="54" t="s">
        <v>68</v>
      </c>
      <c r="C23" s="59">
        <v>1327.23</v>
      </c>
      <c r="D23" s="59">
        <f t="shared" si="2"/>
        <v>672.77</v>
      </c>
      <c r="E23" s="59">
        <v>2000</v>
      </c>
      <c r="F23" s="167">
        <f t="shared" si="1"/>
        <v>1.5068978247929898</v>
      </c>
    </row>
    <row r="24" spans="1:6" x14ac:dyDescent="0.2">
      <c r="A24" s="220" t="s">
        <v>95</v>
      </c>
      <c r="B24" s="220"/>
      <c r="C24" s="58">
        <v>15349735.609999999</v>
      </c>
      <c r="D24" s="58">
        <f t="shared" ref="D24:D30" si="3">E24-C24</f>
        <v>602237.36000000127</v>
      </c>
      <c r="E24" s="58">
        <f>E25</f>
        <v>15951972.970000001</v>
      </c>
      <c r="F24" s="166">
        <f t="shared" si="1"/>
        <v>1.0392343800115786</v>
      </c>
    </row>
    <row r="25" spans="1:6" x14ac:dyDescent="0.2">
      <c r="A25" s="54" t="s">
        <v>96</v>
      </c>
      <c r="B25" s="54" t="s">
        <v>48</v>
      </c>
      <c r="C25" s="59">
        <v>15349735.609999999</v>
      </c>
      <c r="D25" s="59">
        <f t="shared" si="3"/>
        <v>602237.36000000127</v>
      </c>
      <c r="E25" s="59">
        <v>15951972.970000001</v>
      </c>
      <c r="F25" s="167">
        <f t="shared" si="1"/>
        <v>1.0392343800115786</v>
      </c>
    </row>
    <row r="26" spans="1:6" x14ac:dyDescent="0.2">
      <c r="A26" s="220" t="s">
        <v>97</v>
      </c>
      <c r="B26" s="220"/>
      <c r="C26" s="58">
        <v>1071603.97</v>
      </c>
      <c r="D26" s="58">
        <f t="shared" si="3"/>
        <v>20915.620000000112</v>
      </c>
      <c r="E26" s="58">
        <f>E27</f>
        <v>1092519.5900000001</v>
      </c>
      <c r="F26" s="166">
        <f t="shared" si="1"/>
        <v>1.0195180501244319</v>
      </c>
    </row>
    <row r="27" spans="1:6" x14ac:dyDescent="0.2">
      <c r="A27" s="54" t="s">
        <v>89</v>
      </c>
      <c r="B27" s="54" t="s">
        <v>47</v>
      </c>
      <c r="C27" s="59">
        <v>1071603.97</v>
      </c>
      <c r="D27" s="59">
        <f t="shared" si="3"/>
        <v>20915.620000000112</v>
      </c>
      <c r="E27" s="59">
        <v>1092519.5900000001</v>
      </c>
      <c r="F27" s="167">
        <f t="shared" si="1"/>
        <v>1.0195180501244319</v>
      </c>
    </row>
    <row r="28" spans="1:6" x14ac:dyDescent="0.2">
      <c r="A28" s="220" t="s">
        <v>98</v>
      </c>
      <c r="B28" s="220"/>
      <c r="C28" s="58">
        <v>151967.6</v>
      </c>
      <c r="D28" s="58">
        <f t="shared" si="3"/>
        <v>323130.63</v>
      </c>
      <c r="E28" s="58">
        <f>E29</f>
        <v>475098.23</v>
      </c>
      <c r="F28" s="166">
        <f t="shared" si="1"/>
        <v>3.1263126482223842</v>
      </c>
    </row>
    <row r="29" spans="1:6" x14ac:dyDescent="0.2">
      <c r="A29" s="54" t="s">
        <v>89</v>
      </c>
      <c r="B29" s="54" t="s">
        <v>47</v>
      </c>
      <c r="C29" s="59">
        <v>151967.6</v>
      </c>
      <c r="D29" s="59">
        <f t="shared" si="3"/>
        <v>323130.63</v>
      </c>
      <c r="E29" s="59">
        <v>475098.23</v>
      </c>
      <c r="F29" s="167">
        <f t="shared" si="1"/>
        <v>3.1263126482223842</v>
      </c>
    </row>
    <row r="30" spans="1:6" x14ac:dyDescent="0.2">
      <c r="A30" s="220" t="s">
        <v>99</v>
      </c>
      <c r="B30" s="220"/>
      <c r="C30" s="58">
        <v>0</v>
      </c>
      <c r="D30" s="58">
        <f t="shared" si="3"/>
        <v>0</v>
      </c>
      <c r="E30" s="58">
        <v>0</v>
      </c>
      <c r="F30" s="166"/>
    </row>
    <row r="31" spans="1:6" x14ac:dyDescent="0.2">
      <c r="A31" s="54" t="s">
        <v>92</v>
      </c>
      <c r="B31" s="54" t="s">
        <v>93</v>
      </c>
      <c r="C31" s="59">
        <v>0</v>
      </c>
      <c r="D31" s="59">
        <v>0</v>
      </c>
      <c r="E31" s="59">
        <v>0</v>
      </c>
      <c r="F31" s="167"/>
    </row>
    <row r="32" spans="1:6" x14ac:dyDescent="0.2">
      <c r="A32" s="220" t="s">
        <v>100</v>
      </c>
      <c r="B32" s="220"/>
      <c r="C32" s="58">
        <v>13537.73</v>
      </c>
      <c r="D32" s="58">
        <f>E32-C32</f>
        <v>15762.27</v>
      </c>
      <c r="E32" s="58">
        <f>E33+E34</f>
        <v>29300</v>
      </c>
      <c r="F32" s="166">
        <f t="shared" si="1"/>
        <v>2.164321492598833</v>
      </c>
    </row>
    <row r="33" spans="1:7" x14ac:dyDescent="0.2">
      <c r="A33" s="54" t="s">
        <v>101</v>
      </c>
      <c r="B33" s="54" t="s">
        <v>102</v>
      </c>
      <c r="C33" s="59">
        <v>13272.28</v>
      </c>
      <c r="D33" s="59">
        <f>E33-C33</f>
        <v>5727.7199999999993</v>
      </c>
      <c r="E33" s="59">
        <v>19000</v>
      </c>
      <c r="F33" s="167">
        <f t="shared" si="1"/>
        <v>1.4315550907605927</v>
      </c>
    </row>
    <row r="34" spans="1:7" x14ac:dyDescent="0.2">
      <c r="A34" s="54" t="s">
        <v>103</v>
      </c>
      <c r="B34" s="54" t="s">
        <v>46</v>
      </c>
      <c r="C34" s="59">
        <v>265.45</v>
      </c>
      <c r="D34" s="59">
        <f>E34-C34</f>
        <v>10034.549999999999</v>
      </c>
      <c r="E34" s="59">
        <v>10300</v>
      </c>
      <c r="F34" s="167">
        <f t="shared" si="1"/>
        <v>38.802034281408929</v>
      </c>
    </row>
    <row r="35" spans="1:7" x14ac:dyDescent="0.2">
      <c r="A35" s="234" t="s">
        <v>104</v>
      </c>
      <c r="B35" s="234"/>
      <c r="C35" s="55">
        <v>19591825.629999999</v>
      </c>
      <c r="D35" s="55">
        <f>E35-C35</f>
        <v>969382.64000000432</v>
      </c>
      <c r="E35" s="55">
        <f>E40+E71+E101+E122+E128+E139+E150+E166+E172</f>
        <v>20561208.270000003</v>
      </c>
      <c r="F35" s="164">
        <f t="shared" si="1"/>
        <v>1.0494789336280963</v>
      </c>
    </row>
    <row r="36" spans="1:7" x14ac:dyDescent="0.2">
      <c r="A36" s="233" t="s">
        <v>82</v>
      </c>
      <c r="B36" s="233"/>
      <c r="C36" s="57">
        <v>19591825.629999999</v>
      </c>
      <c r="D36" s="57">
        <f>E36-C36</f>
        <v>969382.64000000432</v>
      </c>
      <c r="E36" s="57">
        <f>E35</f>
        <v>20561208.270000003</v>
      </c>
      <c r="F36" s="165">
        <f t="shared" si="1"/>
        <v>1.0494789336280963</v>
      </c>
    </row>
    <row r="37" spans="1:7" x14ac:dyDescent="0.2">
      <c r="A37" s="233" t="s">
        <v>83</v>
      </c>
      <c r="B37" s="233"/>
      <c r="C37" s="57">
        <v>19591825.629999999</v>
      </c>
      <c r="D37" s="57">
        <f t="shared" ref="D37:D39" si="4">E37-C37</f>
        <v>969382.64000000432</v>
      </c>
      <c r="E37" s="57">
        <f t="shared" ref="E37:E39" si="5">E36</f>
        <v>20561208.270000003</v>
      </c>
      <c r="F37" s="165">
        <f t="shared" si="1"/>
        <v>1.0494789336280963</v>
      </c>
      <c r="G37" s="145"/>
    </row>
    <row r="38" spans="1:7" x14ac:dyDescent="0.2">
      <c r="A38" s="233" t="s">
        <v>84</v>
      </c>
      <c r="B38" s="233"/>
      <c r="C38" s="57">
        <v>19591825.629999999</v>
      </c>
      <c r="D38" s="57">
        <f t="shared" si="4"/>
        <v>969382.64000000432</v>
      </c>
      <c r="E38" s="57">
        <f t="shared" si="5"/>
        <v>20561208.270000003</v>
      </c>
      <c r="F38" s="165">
        <f t="shared" si="1"/>
        <v>1.0494789336280963</v>
      </c>
    </row>
    <row r="39" spans="1:7" x14ac:dyDescent="0.2">
      <c r="A39" s="233" t="s">
        <v>105</v>
      </c>
      <c r="B39" s="233"/>
      <c r="C39" s="57">
        <v>19591825.629999999</v>
      </c>
      <c r="D39" s="57">
        <f t="shared" si="4"/>
        <v>969382.64000000432</v>
      </c>
      <c r="E39" s="57">
        <f t="shared" si="5"/>
        <v>20561208.270000003</v>
      </c>
      <c r="F39" s="165">
        <f t="shared" si="1"/>
        <v>1.0494789336280963</v>
      </c>
    </row>
    <row r="40" spans="1:7" x14ac:dyDescent="0.2">
      <c r="A40" s="223" t="s">
        <v>106</v>
      </c>
      <c r="B40" s="223"/>
      <c r="C40" s="60">
        <v>16389220.66</v>
      </c>
      <c r="D40" s="60">
        <f>D41+D46+D48+D55+D59+D65</f>
        <v>574589.51999999932</v>
      </c>
      <c r="E40" s="60">
        <f>E41+E46+E48+E55+E59+E65</f>
        <v>16963810.18</v>
      </c>
      <c r="F40" s="168">
        <f t="shared" si="1"/>
        <v>1.0350589898031186</v>
      </c>
    </row>
    <row r="41" spans="1:7" x14ac:dyDescent="0.2">
      <c r="A41" s="220" t="s">
        <v>85</v>
      </c>
      <c r="B41" s="220"/>
      <c r="C41" s="58">
        <v>721613.91</v>
      </c>
      <c r="D41" s="58">
        <f>E41-C41</f>
        <v>0</v>
      </c>
      <c r="E41" s="58">
        <f>E44+E45</f>
        <v>721613.91</v>
      </c>
      <c r="F41" s="166">
        <f t="shared" si="1"/>
        <v>1</v>
      </c>
    </row>
    <row r="42" spans="1:7" x14ac:dyDescent="0.2">
      <c r="A42" s="212" t="s">
        <v>107</v>
      </c>
      <c r="B42" s="212"/>
      <c r="C42" s="59">
        <v>721613.91</v>
      </c>
      <c r="D42" s="59">
        <f t="shared" ref="D42:D43" si="6">E42-C42</f>
        <v>0</v>
      </c>
      <c r="E42" s="59">
        <f>E43</f>
        <v>721613.91</v>
      </c>
      <c r="F42" s="167">
        <f t="shared" si="1"/>
        <v>1</v>
      </c>
    </row>
    <row r="43" spans="1:7" x14ac:dyDescent="0.2">
      <c r="A43" s="212" t="s">
        <v>108</v>
      </c>
      <c r="B43" s="212"/>
      <c r="C43" s="59">
        <v>721613.91</v>
      </c>
      <c r="D43" s="59">
        <f t="shared" si="6"/>
        <v>0</v>
      </c>
      <c r="E43" s="59">
        <f>E44+E45</f>
        <v>721613.91</v>
      </c>
      <c r="F43" s="167">
        <f t="shared" si="1"/>
        <v>1</v>
      </c>
    </row>
    <row r="44" spans="1:7" x14ac:dyDescent="0.2">
      <c r="A44" s="54" t="s">
        <v>109</v>
      </c>
      <c r="B44" s="54" t="s">
        <v>25</v>
      </c>
      <c r="C44" s="59">
        <v>638529.43000000005</v>
      </c>
      <c r="D44" s="59">
        <f>E44-C44</f>
        <v>14657.479999999981</v>
      </c>
      <c r="E44" s="59">
        <v>653186.91</v>
      </c>
      <c r="F44" s="167">
        <f t="shared" si="1"/>
        <v>1.022955057842831</v>
      </c>
    </row>
    <row r="45" spans="1:7" x14ac:dyDescent="0.2">
      <c r="A45" s="54" t="s">
        <v>110</v>
      </c>
      <c r="B45" s="54" t="s">
        <v>35</v>
      </c>
      <c r="C45" s="59">
        <v>83084.479999999996</v>
      </c>
      <c r="D45" s="59">
        <f>E45-C45</f>
        <v>-14657.479999999996</v>
      </c>
      <c r="E45" s="59">
        <v>68427</v>
      </c>
      <c r="F45" s="167">
        <f t="shared" si="1"/>
        <v>0.82358341774540811</v>
      </c>
    </row>
    <row r="46" spans="1:7" x14ac:dyDescent="0.2">
      <c r="A46" s="220" t="s">
        <v>111</v>
      </c>
      <c r="B46" s="220"/>
      <c r="C46" s="58">
        <v>0</v>
      </c>
      <c r="D46" s="58">
        <v>0</v>
      </c>
      <c r="E46" s="58">
        <v>0</v>
      </c>
      <c r="F46" s="166"/>
    </row>
    <row r="47" spans="1:7" x14ac:dyDescent="0.2">
      <c r="A47" s="54" t="s">
        <v>109</v>
      </c>
      <c r="B47" s="54" t="s">
        <v>25</v>
      </c>
      <c r="C47" s="59">
        <v>0</v>
      </c>
      <c r="D47" s="59">
        <v>0</v>
      </c>
      <c r="E47" s="59">
        <v>0</v>
      </c>
      <c r="F47" s="167"/>
    </row>
    <row r="48" spans="1:7" x14ac:dyDescent="0.2">
      <c r="A48" s="220" t="s">
        <v>88</v>
      </c>
      <c r="B48" s="220"/>
      <c r="C48" s="58">
        <v>230274.07</v>
      </c>
      <c r="D48" s="58">
        <f>E48-C48</f>
        <v>45271.890000000014</v>
      </c>
      <c r="E48" s="58">
        <f>SUM(E51:E54)</f>
        <v>275545.96000000002</v>
      </c>
      <c r="F48" s="166">
        <f t="shared" si="1"/>
        <v>1.1966000340377012</v>
      </c>
    </row>
    <row r="49" spans="1:6" x14ac:dyDescent="0.2">
      <c r="A49" s="212" t="s">
        <v>107</v>
      </c>
      <c r="B49" s="212"/>
      <c r="C49" s="59">
        <v>230274.07</v>
      </c>
      <c r="D49" s="59">
        <f t="shared" ref="D49:D50" si="7">E49-C49</f>
        <v>45271.890000000014</v>
      </c>
      <c r="E49" s="59">
        <f>E50</f>
        <v>275545.96000000002</v>
      </c>
      <c r="F49" s="167">
        <f t="shared" si="1"/>
        <v>1.1966000340377012</v>
      </c>
    </row>
    <row r="50" spans="1:6" x14ac:dyDescent="0.2">
      <c r="A50" s="212" t="s">
        <v>108</v>
      </c>
      <c r="B50" s="212"/>
      <c r="C50" s="59">
        <v>230274.07</v>
      </c>
      <c r="D50" s="59">
        <f t="shared" si="7"/>
        <v>45271.890000000014</v>
      </c>
      <c r="E50" s="59">
        <f>E51+E52+E53</f>
        <v>275545.96000000002</v>
      </c>
      <c r="F50" s="167">
        <f t="shared" si="1"/>
        <v>1.1966000340377012</v>
      </c>
    </row>
    <row r="51" spans="1:6" x14ac:dyDescent="0.2">
      <c r="A51" s="54" t="s">
        <v>109</v>
      </c>
      <c r="B51" s="54" t="s">
        <v>25</v>
      </c>
      <c r="C51" s="59">
        <v>92109.63</v>
      </c>
      <c r="D51" s="59">
        <f>E51-C51</f>
        <v>49820.369999999995</v>
      </c>
      <c r="E51" s="59">
        <v>141930</v>
      </c>
      <c r="F51" s="167">
        <f t="shared" si="1"/>
        <v>1.5408812303338966</v>
      </c>
    </row>
    <row r="52" spans="1:6" x14ac:dyDescent="0.2">
      <c r="A52" s="54" t="s">
        <v>110</v>
      </c>
      <c r="B52" s="54" t="s">
        <v>35</v>
      </c>
      <c r="C52" s="59">
        <v>99674.83</v>
      </c>
      <c r="D52" s="59">
        <f t="shared" ref="D52:D55" si="8">E52-C52</f>
        <v>5601.1300000000047</v>
      </c>
      <c r="E52" s="59">
        <v>105275.96</v>
      </c>
      <c r="F52" s="167">
        <f t="shared" si="1"/>
        <v>1.0561940261147174</v>
      </c>
    </row>
    <row r="53" spans="1:6" x14ac:dyDescent="0.2">
      <c r="A53" s="54" t="s">
        <v>112</v>
      </c>
      <c r="B53" s="54" t="s">
        <v>73</v>
      </c>
      <c r="C53" s="59">
        <v>38489.61</v>
      </c>
      <c r="D53" s="59">
        <f t="shared" si="8"/>
        <v>-10149.61</v>
      </c>
      <c r="E53" s="59">
        <v>28340</v>
      </c>
      <c r="F53" s="167">
        <f t="shared" si="1"/>
        <v>0.73630260218277088</v>
      </c>
    </row>
    <row r="54" spans="1:6" x14ac:dyDescent="0.2">
      <c r="A54" s="54" t="s">
        <v>113</v>
      </c>
      <c r="B54" s="54" t="s">
        <v>114</v>
      </c>
      <c r="C54" s="59">
        <v>0</v>
      </c>
      <c r="D54" s="59">
        <f t="shared" si="8"/>
        <v>0</v>
      </c>
      <c r="E54" s="59">
        <v>0</v>
      </c>
      <c r="F54" s="167"/>
    </row>
    <row r="55" spans="1:6" hidden="1" x14ac:dyDescent="0.2">
      <c r="A55" s="220" t="s">
        <v>115</v>
      </c>
      <c r="B55" s="220"/>
      <c r="C55" s="58">
        <v>0</v>
      </c>
      <c r="D55" s="58">
        <f t="shared" si="8"/>
        <v>0</v>
      </c>
      <c r="E55" s="58">
        <v>0</v>
      </c>
      <c r="F55" s="166"/>
    </row>
    <row r="56" spans="1:6" hidden="1" x14ac:dyDescent="0.2">
      <c r="A56" s="54" t="s">
        <v>109</v>
      </c>
      <c r="B56" s="54" t="s">
        <v>25</v>
      </c>
      <c r="C56" s="59">
        <v>0</v>
      </c>
      <c r="D56" s="59">
        <f>E56-C56</f>
        <v>0</v>
      </c>
      <c r="E56" s="59">
        <v>0</v>
      </c>
      <c r="F56" s="167"/>
    </row>
    <row r="57" spans="1:6" hidden="1" x14ac:dyDescent="0.2">
      <c r="A57" s="54" t="s">
        <v>110</v>
      </c>
      <c r="B57" s="54" t="s">
        <v>35</v>
      </c>
      <c r="C57" s="59">
        <v>0</v>
      </c>
      <c r="D57" s="59">
        <f t="shared" ref="D57:D58" si="9">E57-C57</f>
        <v>0</v>
      </c>
      <c r="E57" s="59">
        <v>0</v>
      </c>
      <c r="F57" s="167"/>
    </row>
    <row r="58" spans="1:6" hidden="1" x14ac:dyDescent="0.2">
      <c r="A58" s="54" t="s">
        <v>112</v>
      </c>
      <c r="B58" s="54" t="s">
        <v>73</v>
      </c>
      <c r="C58" s="59">
        <v>0</v>
      </c>
      <c r="D58" s="59">
        <f t="shared" si="9"/>
        <v>0</v>
      </c>
      <c r="E58" s="59">
        <v>0</v>
      </c>
      <c r="F58" s="167"/>
    </row>
    <row r="59" spans="1:6" x14ac:dyDescent="0.2">
      <c r="A59" s="220" t="s">
        <v>95</v>
      </c>
      <c r="B59" s="220"/>
      <c r="C59" s="58">
        <v>15070354.109999999</v>
      </c>
      <c r="D59" s="58">
        <f>E59-C59</f>
        <v>563096.19999999925</v>
      </c>
      <c r="E59" s="58">
        <f>SUM(E62:E64)</f>
        <v>15633450.309999999</v>
      </c>
      <c r="F59" s="166">
        <f t="shared" si="1"/>
        <v>1.0373644969381546</v>
      </c>
    </row>
    <row r="60" spans="1:6" x14ac:dyDescent="0.2">
      <c r="A60" s="212" t="s">
        <v>107</v>
      </c>
      <c r="B60" s="212"/>
      <c r="C60" s="59">
        <v>15070354.109999999</v>
      </c>
      <c r="D60" s="59">
        <f>E60-C60</f>
        <v>563096.19999999925</v>
      </c>
      <c r="E60" s="59">
        <f>E61</f>
        <v>15633450.309999999</v>
      </c>
      <c r="F60" s="167">
        <f t="shared" si="1"/>
        <v>1.0373644969381546</v>
      </c>
    </row>
    <row r="61" spans="1:6" x14ac:dyDescent="0.2">
      <c r="A61" s="212" t="s">
        <v>108</v>
      </c>
      <c r="B61" s="212"/>
      <c r="C61" s="59">
        <v>15070354.109999999</v>
      </c>
      <c r="D61" s="59">
        <f>E61-C61</f>
        <v>563096.19999999925</v>
      </c>
      <c r="E61" s="59">
        <f>E62+E63+E64</f>
        <v>15633450.309999999</v>
      </c>
      <c r="F61" s="167">
        <f t="shared" si="1"/>
        <v>1.0373644969381546</v>
      </c>
    </row>
    <row r="62" spans="1:6" x14ac:dyDescent="0.2">
      <c r="A62" s="54" t="s">
        <v>109</v>
      </c>
      <c r="B62" s="54" t="s">
        <v>25</v>
      </c>
      <c r="C62" s="59">
        <v>12484836.42</v>
      </c>
      <c r="D62" s="59">
        <f>E62-C62</f>
        <v>643339.25999999978</v>
      </c>
      <c r="E62" s="59">
        <v>13128175.68</v>
      </c>
      <c r="F62" s="167">
        <f t="shared" si="1"/>
        <v>1.0515296507184833</v>
      </c>
    </row>
    <row r="63" spans="1:6" x14ac:dyDescent="0.2">
      <c r="A63" s="54" t="s">
        <v>110</v>
      </c>
      <c r="B63" s="54" t="s">
        <v>35</v>
      </c>
      <c r="C63" s="59">
        <v>2585517.69</v>
      </c>
      <c r="D63" s="59">
        <f t="shared" ref="D63:D64" si="10">E63-C63</f>
        <v>-80243.060000000056</v>
      </c>
      <c r="E63" s="59">
        <v>2505274.63</v>
      </c>
      <c r="F63" s="167">
        <f t="shared" si="1"/>
        <v>0.96896441269369149</v>
      </c>
    </row>
    <row r="64" spans="1:6" x14ac:dyDescent="0.2">
      <c r="A64" s="54" t="s">
        <v>112</v>
      </c>
      <c r="B64" s="54" t="s">
        <v>73</v>
      </c>
      <c r="C64" s="59">
        <v>0</v>
      </c>
      <c r="D64" s="59">
        <f t="shared" si="10"/>
        <v>0</v>
      </c>
      <c r="E64" s="59">
        <v>0</v>
      </c>
      <c r="F64" s="167"/>
    </row>
    <row r="65" spans="1:6" x14ac:dyDescent="0.2">
      <c r="A65" s="220" t="s">
        <v>97</v>
      </c>
      <c r="B65" s="220"/>
      <c r="C65" s="58">
        <v>366978.57</v>
      </c>
      <c r="D65" s="58">
        <f>E65-C65</f>
        <v>-33778.570000000007</v>
      </c>
      <c r="E65" s="58">
        <f>SUM(E68:E70)</f>
        <v>333200</v>
      </c>
      <c r="F65" s="166">
        <f t="shared" si="1"/>
        <v>0.9079549249973915</v>
      </c>
    </row>
    <row r="66" spans="1:6" x14ac:dyDescent="0.2">
      <c r="A66" s="212" t="s">
        <v>107</v>
      </c>
      <c r="B66" s="212"/>
      <c r="C66" s="59">
        <v>366978.57</v>
      </c>
      <c r="D66" s="59">
        <f>E66-C66</f>
        <v>-33778.570000000007</v>
      </c>
      <c r="E66" s="59">
        <f>E67</f>
        <v>333200</v>
      </c>
      <c r="F66" s="167">
        <f t="shared" si="1"/>
        <v>0.9079549249973915</v>
      </c>
    </row>
    <row r="67" spans="1:6" x14ac:dyDescent="0.2">
      <c r="A67" s="212" t="s">
        <v>108</v>
      </c>
      <c r="B67" s="212"/>
      <c r="C67" s="59">
        <v>366978.57</v>
      </c>
      <c r="D67" s="59">
        <f>E67-C67</f>
        <v>-33778.570000000007</v>
      </c>
      <c r="E67" s="59">
        <f>E68+E69+E70</f>
        <v>333200</v>
      </c>
      <c r="F67" s="167">
        <f t="shared" si="1"/>
        <v>0.9079549249973915</v>
      </c>
    </row>
    <row r="68" spans="1:6" x14ac:dyDescent="0.2">
      <c r="A68" s="54" t="s">
        <v>109</v>
      </c>
      <c r="B68" s="54" t="s">
        <v>25</v>
      </c>
      <c r="C68" s="59">
        <v>281637.8</v>
      </c>
      <c r="D68" s="59">
        <f>E68-C68</f>
        <v>11402.200000000012</v>
      </c>
      <c r="E68" s="59">
        <v>293040</v>
      </c>
      <c r="F68" s="167">
        <f t="shared" si="1"/>
        <v>1.0404853325796466</v>
      </c>
    </row>
    <row r="69" spans="1:6" x14ac:dyDescent="0.2">
      <c r="A69" s="54" t="s">
        <v>110</v>
      </c>
      <c r="B69" s="54" t="s">
        <v>35</v>
      </c>
      <c r="C69" s="59">
        <v>69414.03</v>
      </c>
      <c r="D69" s="59">
        <f t="shared" ref="D69:D70" si="11">E69-C69</f>
        <v>-40454.03</v>
      </c>
      <c r="E69" s="59">
        <v>28960</v>
      </c>
      <c r="F69" s="167">
        <f t="shared" si="1"/>
        <v>0.41720672319414392</v>
      </c>
    </row>
    <row r="70" spans="1:6" x14ac:dyDescent="0.2">
      <c r="A70" s="54" t="s">
        <v>112</v>
      </c>
      <c r="B70" s="54" t="s">
        <v>73</v>
      </c>
      <c r="C70" s="59">
        <v>15926.74</v>
      </c>
      <c r="D70" s="59">
        <f t="shared" si="11"/>
        <v>-4726.74</v>
      </c>
      <c r="E70" s="59">
        <v>11200</v>
      </c>
      <c r="F70" s="167">
        <f t="shared" si="1"/>
        <v>0.70321986797046976</v>
      </c>
    </row>
    <row r="71" spans="1:6" x14ac:dyDescent="0.2">
      <c r="A71" s="223" t="s">
        <v>116</v>
      </c>
      <c r="B71" s="223"/>
      <c r="C71" s="60">
        <v>1907643.11</v>
      </c>
      <c r="D71" s="60">
        <f>D72+D76+D78+D83+D89+D96</f>
        <v>16964.550000000017</v>
      </c>
      <c r="E71" s="60">
        <f>E72+E76+E78+E83+E89+E96</f>
        <v>1924607.6600000001</v>
      </c>
      <c r="F71" s="168">
        <f t="shared" si="1"/>
        <v>1.0088929370022468</v>
      </c>
    </row>
    <row r="72" spans="1:6" x14ac:dyDescent="0.2">
      <c r="A72" s="220" t="s">
        <v>85</v>
      </c>
      <c r="B72" s="220"/>
      <c r="C72" s="58">
        <v>224529.83</v>
      </c>
      <c r="D72" s="58">
        <f>E72-C72</f>
        <v>0</v>
      </c>
      <c r="E72" s="58">
        <f>E75</f>
        <v>224529.83</v>
      </c>
      <c r="F72" s="166">
        <f t="shared" ref="F72:F132" si="12">E72/C72</f>
        <v>1</v>
      </c>
    </row>
    <row r="73" spans="1:6" x14ac:dyDescent="0.2">
      <c r="A73" s="212" t="s">
        <v>107</v>
      </c>
      <c r="B73" s="212"/>
      <c r="C73" s="59">
        <v>224529.83</v>
      </c>
      <c r="D73" s="59">
        <f>E73-C73</f>
        <v>0</v>
      </c>
      <c r="E73" s="59">
        <f>E74</f>
        <v>224529.83</v>
      </c>
      <c r="F73" s="167">
        <f t="shared" si="12"/>
        <v>1</v>
      </c>
    </row>
    <row r="74" spans="1:6" x14ac:dyDescent="0.2">
      <c r="A74" s="212" t="s">
        <v>108</v>
      </c>
      <c r="B74" s="212"/>
      <c r="C74" s="59">
        <v>224529.83</v>
      </c>
      <c r="D74" s="59">
        <f>E74-C74</f>
        <v>0</v>
      </c>
      <c r="E74" s="59">
        <f>E75</f>
        <v>224529.83</v>
      </c>
      <c r="F74" s="167">
        <f t="shared" si="12"/>
        <v>1</v>
      </c>
    </row>
    <row r="75" spans="1:6" x14ac:dyDescent="0.2">
      <c r="A75" s="54" t="s">
        <v>117</v>
      </c>
      <c r="B75" s="54" t="s">
        <v>49</v>
      </c>
      <c r="C75" s="59">
        <v>224529.83</v>
      </c>
      <c r="D75" s="59">
        <f>C75-E75</f>
        <v>0</v>
      </c>
      <c r="E75" s="59">
        <v>224529.83</v>
      </c>
      <c r="F75" s="167">
        <f t="shared" si="12"/>
        <v>1</v>
      </c>
    </row>
    <row r="76" spans="1:6" x14ac:dyDescent="0.2">
      <c r="A76" s="220" t="s">
        <v>111</v>
      </c>
      <c r="B76" s="220"/>
      <c r="C76" s="58">
        <v>0</v>
      </c>
      <c r="D76" s="58">
        <f>D77</f>
        <v>0</v>
      </c>
      <c r="E76" s="58">
        <f>E77</f>
        <v>0</v>
      </c>
      <c r="F76" s="166"/>
    </row>
    <row r="77" spans="1:6" x14ac:dyDescent="0.2">
      <c r="A77" s="54" t="s">
        <v>117</v>
      </c>
      <c r="B77" s="54" t="s">
        <v>49</v>
      </c>
      <c r="C77" s="59">
        <v>0</v>
      </c>
      <c r="D77" s="59">
        <v>0</v>
      </c>
      <c r="E77" s="59">
        <v>0</v>
      </c>
      <c r="F77" s="167"/>
    </row>
    <row r="78" spans="1:6" x14ac:dyDescent="0.2">
      <c r="A78" s="220" t="s">
        <v>88</v>
      </c>
      <c r="B78" s="220"/>
      <c r="C78" s="58">
        <v>13272.28</v>
      </c>
      <c r="D78" s="58">
        <f>E78-C78</f>
        <v>1201.7599999999984</v>
      </c>
      <c r="E78" s="58">
        <f>SUM(E81:E82)</f>
        <v>14474.039999999999</v>
      </c>
      <c r="F78" s="166">
        <f t="shared" si="12"/>
        <v>1.0905466129406551</v>
      </c>
    </row>
    <row r="79" spans="1:6" x14ac:dyDescent="0.2">
      <c r="A79" s="212" t="s">
        <v>107</v>
      </c>
      <c r="B79" s="212"/>
      <c r="C79" s="59">
        <v>13272.28</v>
      </c>
      <c r="D79" s="59">
        <f t="shared" ref="D79:D80" si="13">E79-C79</f>
        <v>1201.7599999999984</v>
      </c>
      <c r="E79" s="59">
        <f>E80</f>
        <v>14474.039999999999</v>
      </c>
      <c r="F79" s="167">
        <f t="shared" si="12"/>
        <v>1.0905466129406551</v>
      </c>
    </row>
    <row r="80" spans="1:6" x14ac:dyDescent="0.2">
      <c r="A80" s="212" t="s">
        <v>108</v>
      </c>
      <c r="B80" s="212"/>
      <c r="C80" s="59">
        <v>13272.28</v>
      </c>
      <c r="D80" s="59">
        <f t="shared" si="13"/>
        <v>1201.7599999999984</v>
      </c>
      <c r="E80" s="59">
        <f>E81+E82</f>
        <v>14474.039999999999</v>
      </c>
      <c r="F80" s="167">
        <f t="shared" si="12"/>
        <v>1.0905466129406551</v>
      </c>
    </row>
    <row r="81" spans="1:6" x14ac:dyDescent="0.2">
      <c r="A81" s="54" t="s">
        <v>118</v>
      </c>
      <c r="B81" s="54" t="s">
        <v>27</v>
      </c>
      <c r="C81" s="59">
        <v>1327.23</v>
      </c>
      <c r="D81" s="59">
        <f>E81-C81</f>
        <v>-0.92000000000007276</v>
      </c>
      <c r="E81" s="59">
        <v>1326.31</v>
      </c>
      <c r="F81" s="167">
        <f t="shared" si="12"/>
        <v>0.99930682700059514</v>
      </c>
    </row>
    <row r="82" spans="1:6" x14ac:dyDescent="0.2">
      <c r="A82" s="54" t="s">
        <v>117</v>
      </c>
      <c r="B82" s="54" t="s">
        <v>49</v>
      </c>
      <c r="C82" s="59">
        <v>11945.05</v>
      </c>
      <c r="D82" s="59">
        <f>E82-C82</f>
        <v>1202.6800000000003</v>
      </c>
      <c r="E82" s="59">
        <v>13147.73</v>
      </c>
      <c r="F82" s="167">
        <f t="shared" si="12"/>
        <v>1.1006843839079787</v>
      </c>
    </row>
    <row r="83" spans="1:6" hidden="1" x14ac:dyDescent="0.2">
      <c r="A83" s="220" t="s">
        <v>115</v>
      </c>
      <c r="B83" s="220"/>
      <c r="C83" s="58">
        <v>0</v>
      </c>
      <c r="D83" s="58">
        <f>E83-C83</f>
        <v>0</v>
      </c>
      <c r="E83" s="58">
        <v>0</v>
      </c>
      <c r="F83" s="166"/>
    </row>
    <row r="84" spans="1:6" hidden="1" x14ac:dyDescent="0.2">
      <c r="A84" s="54" t="s">
        <v>118</v>
      </c>
      <c r="B84" s="54" t="s">
        <v>27</v>
      </c>
      <c r="C84" s="59">
        <v>0</v>
      </c>
      <c r="D84" s="59">
        <f t="shared" ref="D84:D88" si="14">E84-C84</f>
        <v>0</v>
      </c>
      <c r="E84" s="59">
        <v>0</v>
      </c>
      <c r="F84" s="167"/>
    </row>
    <row r="85" spans="1:6" hidden="1" x14ac:dyDescent="0.2">
      <c r="A85" s="54" t="s">
        <v>117</v>
      </c>
      <c r="B85" s="54" t="s">
        <v>49</v>
      </c>
      <c r="C85" s="59">
        <v>0</v>
      </c>
      <c r="D85" s="59">
        <f t="shared" si="14"/>
        <v>0</v>
      </c>
      <c r="E85" s="59">
        <v>0</v>
      </c>
      <c r="F85" s="167"/>
    </row>
    <row r="86" spans="1:6" hidden="1" x14ac:dyDescent="0.2">
      <c r="A86" s="212" t="s">
        <v>107</v>
      </c>
      <c r="B86" s="212"/>
      <c r="C86" s="59">
        <v>0</v>
      </c>
      <c r="D86" s="59">
        <f t="shared" si="14"/>
        <v>0</v>
      </c>
      <c r="E86" s="59">
        <v>0</v>
      </c>
      <c r="F86" s="167"/>
    </row>
    <row r="87" spans="1:6" hidden="1" x14ac:dyDescent="0.2">
      <c r="A87" s="212" t="s">
        <v>108</v>
      </c>
      <c r="B87" s="212"/>
      <c r="C87" s="59">
        <v>0</v>
      </c>
      <c r="D87" s="59">
        <f t="shared" si="14"/>
        <v>0</v>
      </c>
      <c r="E87" s="59">
        <v>0</v>
      </c>
      <c r="F87" s="167"/>
    </row>
    <row r="88" spans="1:6" hidden="1" x14ac:dyDescent="0.2">
      <c r="A88" s="54" t="s">
        <v>110</v>
      </c>
      <c r="B88" s="54" t="s">
        <v>35</v>
      </c>
      <c r="C88" s="59">
        <v>0</v>
      </c>
      <c r="D88" s="59">
        <f t="shared" si="14"/>
        <v>0</v>
      </c>
      <c r="E88" s="59">
        <v>0</v>
      </c>
      <c r="F88" s="167"/>
    </row>
    <row r="89" spans="1:6" x14ac:dyDescent="0.2">
      <c r="A89" s="220" t="s">
        <v>86</v>
      </c>
      <c r="B89" s="220"/>
      <c r="C89" s="58">
        <v>1656303.27</v>
      </c>
      <c r="D89" s="58">
        <f>E89-C89</f>
        <v>0.52000000001862645</v>
      </c>
      <c r="E89" s="58">
        <f>SUM(E92:E95)</f>
        <v>1656303.79</v>
      </c>
      <c r="F89" s="166">
        <f t="shared" si="12"/>
        <v>1.0000003139521665</v>
      </c>
    </row>
    <row r="90" spans="1:6" x14ac:dyDescent="0.2">
      <c r="A90" s="212" t="s">
        <v>107</v>
      </c>
      <c r="B90" s="212"/>
      <c r="C90" s="59">
        <v>1656303.27</v>
      </c>
      <c r="D90" s="59">
        <f>E90-C90</f>
        <v>0.52000000001862645</v>
      </c>
      <c r="E90" s="59">
        <f>E91</f>
        <v>1656303.79</v>
      </c>
      <c r="F90" s="167">
        <f t="shared" si="12"/>
        <v>1.0000003139521665</v>
      </c>
    </row>
    <row r="91" spans="1:6" x14ac:dyDescent="0.2">
      <c r="A91" s="212" t="s">
        <v>108</v>
      </c>
      <c r="B91" s="212"/>
      <c r="C91" s="59">
        <v>1656303.27</v>
      </c>
      <c r="D91" s="59">
        <f>E91-C91</f>
        <v>0.52000000001862645</v>
      </c>
      <c r="E91" s="59">
        <f>E92+E93+E94+E95</f>
        <v>1656303.79</v>
      </c>
      <c r="F91" s="167">
        <f t="shared" si="12"/>
        <v>1.0000003139521665</v>
      </c>
    </row>
    <row r="92" spans="1:6" x14ac:dyDescent="0.2">
      <c r="A92" s="54" t="s">
        <v>110</v>
      </c>
      <c r="B92" s="54" t="s">
        <v>35</v>
      </c>
      <c r="C92" s="59">
        <v>640973.78</v>
      </c>
      <c r="D92" s="59">
        <f>E92-C92</f>
        <v>-29862.109999999986</v>
      </c>
      <c r="E92" s="59">
        <v>611111.67000000004</v>
      </c>
      <c r="F92" s="167">
        <f t="shared" si="12"/>
        <v>0.95341133922825982</v>
      </c>
    </row>
    <row r="93" spans="1:6" x14ac:dyDescent="0.2">
      <c r="A93" s="54" t="s">
        <v>118</v>
      </c>
      <c r="B93" s="54" t="s">
        <v>27</v>
      </c>
      <c r="C93" s="59">
        <v>238901.06</v>
      </c>
      <c r="D93" s="59">
        <f t="shared" ref="D93:D95" si="15">E93-C93</f>
        <v>29862.630000000005</v>
      </c>
      <c r="E93" s="59">
        <v>268763.69</v>
      </c>
      <c r="F93" s="167">
        <f t="shared" si="12"/>
        <v>1.1249999895354168</v>
      </c>
    </row>
    <row r="94" spans="1:6" x14ac:dyDescent="0.2">
      <c r="A94" s="54" t="s">
        <v>117</v>
      </c>
      <c r="B94" s="54" t="s">
        <v>49</v>
      </c>
      <c r="C94" s="59">
        <v>776428.43</v>
      </c>
      <c r="D94" s="59">
        <f t="shared" si="15"/>
        <v>0</v>
      </c>
      <c r="E94" s="59">
        <v>776428.43</v>
      </c>
      <c r="F94" s="167">
        <f t="shared" si="12"/>
        <v>1</v>
      </c>
    </row>
    <row r="95" spans="1:6" x14ac:dyDescent="0.2">
      <c r="A95" s="54" t="s">
        <v>119</v>
      </c>
      <c r="B95" s="54" t="s">
        <v>120</v>
      </c>
      <c r="C95" s="59">
        <v>0</v>
      </c>
      <c r="D95" s="59">
        <f t="shared" si="15"/>
        <v>0</v>
      </c>
      <c r="E95" s="59">
        <v>0</v>
      </c>
      <c r="F95" s="167"/>
    </row>
    <row r="96" spans="1:6" x14ac:dyDescent="0.2">
      <c r="A96" s="220" t="s">
        <v>100</v>
      </c>
      <c r="B96" s="220"/>
      <c r="C96" s="58">
        <v>13537.73</v>
      </c>
      <c r="D96" s="58">
        <f>E96-C96</f>
        <v>15762.27</v>
      </c>
      <c r="E96" s="58">
        <f>E99+E100</f>
        <v>29300</v>
      </c>
      <c r="F96" s="166">
        <f t="shared" si="12"/>
        <v>2.164321492598833</v>
      </c>
    </row>
    <row r="97" spans="1:6" x14ac:dyDescent="0.2">
      <c r="A97" s="212" t="s">
        <v>107</v>
      </c>
      <c r="B97" s="212"/>
      <c r="C97" s="59">
        <v>13537.73</v>
      </c>
      <c r="D97" s="59">
        <f>E97-C97</f>
        <v>15762.27</v>
      </c>
      <c r="E97" s="59">
        <f>E98</f>
        <v>29300</v>
      </c>
      <c r="F97" s="167">
        <f t="shared" si="12"/>
        <v>2.164321492598833</v>
      </c>
    </row>
    <row r="98" spans="1:6" x14ac:dyDescent="0.2">
      <c r="A98" s="212" t="s">
        <v>108</v>
      </c>
      <c r="B98" s="212"/>
      <c r="C98" s="59">
        <v>13537.73</v>
      </c>
      <c r="D98" s="59">
        <f>E98-C98</f>
        <v>15762.27</v>
      </c>
      <c r="E98" s="59">
        <f>E99+E100</f>
        <v>29300</v>
      </c>
      <c r="F98" s="167">
        <f t="shared" si="12"/>
        <v>2.164321492598833</v>
      </c>
    </row>
    <row r="99" spans="1:6" x14ac:dyDescent="0.2">
      <c r="A99" s="54" t="s">
        <v>110</v>
      </c>
      <c r="B99" s="54" t="s">
        <v>35</v>
      </c>
      <c r="C99" s="59">
        <v>13272.28</v>
      </c>
      <c r="D99" s="59">
        <f>E99-C99</f>
        <v>5727.7199999999993</v>
      </c>
      <c r="E99" s="59">
        <v>19000</v>
      </c>
      <c r="F99" s="167">
        <f t="shared" si="12"/>
        <v>1.4315550907605927</v>
      </c>
    </row>
    <row r="100" spans="1:6" x14ac:dyDescent="0.2">
      <c r="A100" s="54" t="s">
        <v>117</v>
      </c>
      <c r="B100" s="54" t="s">
        <v>49</v>
      </c>
      <c r="C100" s="59">
        <v>265.45</v>
      </c>
      <c r="D100" s="59">
        <f>E100-C100</f>
        <v>10034.549999999999</v>
      </c>
      <c r="E100" s="59">
        <v>10300</v>
      </c>
      <c r="F100" s="167">
        <f t="shared" si="12"/>
        <v>38.802034281408929</v>
      </c>
    </row>
    <row r="101" spans="1:6" x14ac:dyDescent="0.2">
      <c r="A101" s="223" t="s">
        <v>121</v>
      </c>
      <c r="B101" s="223"/>
      <c r="C101" s="60">
        <v>451390.26</v>
      </c>
      <c r="D101" s="60">
        <f>D102+D107+D112+D117</f>
        <v>18815.61</v>
      </c>
      <c r="E101" s="60">
        <f>E102+E107+E112+E117</f>
        <v>470205.87</v>
      </c>
      <c r="F101" s="168">
        <f t="shared" si="12"/>
        <v>1.0416836863072765</v>
      </c>
    </row>
    <row r="102" spans="1:6" x14ac:dyDescent="0.2">
      <c r="A102" s="220" t="s">
        <v>85</v>
      </c>
      <c r="B102" s="220"/>
      <c r="C102" s="58">
        <v>95825.87</v>
      </c>
      <c r="D102" s="58">
        <f>E102-C102</f>
        <v>0</v>
      </c>
      <c r="E102" s="58">
        <f>SUM(E105:E106)</f>
        <v>95825.87000000001</v>
      </c>
      <c r="F102" s="166">
        <f t="shared" si="12"/>
        <v>1.0000000000000002</v>
      </c>
    </row>
    <row r="103" spans="1:6" x14ac:dyDescent="0.2">
      <c r="A103" s="212" t="s">
        <v>107</v>
      </c>
      <c r="B103" s="212"/>
      <c r="C103" s="59">
        <v>95825.87</v>
      </c>
      <c r="D103" s="59">
        <f t="shared" ref="D103:D104" si="16">E103-C103</f>
        <v>0</v>
      </c>
      <c r="E103" s="59">
        <f>E104</f>
        <v>95825.87000000001</v>
      </c>
      <c r="F103" s="167">
        <f t="shared" si="12"/>
        <v>1.0000000000000002</v>
      </c>
    </row>
    <row r="104" spans="1:6" x14ac:dyDescent="0.2">
      <c r="A104" s="212" t="s">
        <v>108</v>
      </c>
      <c r="B104" s="212"/>
      <c r="C104" s="59">
        <v>95825.87</v>
      </c>
      <c r="D104" s="59">
        <f t="shared" si="16"/>
        <v>0</v>
      </c>
      <c r="E104" s="59">
        <f>E105+E106</f>
        <v>95825.87000000001</v>
      </c>
      <c r="F104" s="167">
        <f t="shared" si="12"/>
        <v>1.0000000000000002</v>
      </c>
    </row>
    <row r="105" spans="1:6" x14ac:dyDescent="0.2">
      <c r="A105" s="54" t="s">
        <v>109</v>
      </c>
      <c r="B105" s="54" t="s">
        <v>25</v>
      </c>
      <c r="C105" s="59">
        <v>91578.74</v>
      </c>
      <c r="D105" s="59">
        <f>E105-C105</f>
        <v>0</v>
      </c>
      <c r="E105" s="59">
        <v>91578.74</v>
      </c>
      <c r="F105" s="167">
        <f t="shared" si="12"/>
        <v>1</v>
      </c>
    </row>
    <row r="106" spans="1:6" x14ac:dyDescent="0.2">
      <c r="A106" s="54" t="s">
        <v>110</v>
      </c>
      <c r="B106" s="54" t="s">
        <v>35</v>
      </c>
      <c r="C106" s="59">
        <v>4247.13</v>
      </c>
      <c r="D106" s="59">
        <f>E106-C106</f>
        <v>0</v>
      </c>
      <c r="E106" s="59">
        <v>4247.13</v>
      </c>
      <c r="F106" s="167">
        <f t="shared" si="12"/>
        <v>1</v>
      </c>
    </row>
    <row r="107" spans="1:6" x14ac:dyDescent="0.2">
      <c r="A107" s="220" t="s">
        <v>95</v>
      </c>
      <c r="B107" s="220"/>
      <c r="C107" s="58">
        <v>279381.5</v>
      </c>
      <c r="D107" s="58">
        <f>E107-C107</f>
        <v>14618.5</v>
      </c>
      <c r="E107" s="58">
        <f>SUM(E110:E111)</f>
        <v>294000</v>
      </c>
      <c r="F107" s="166">
        <f t="shared" si="12"/>
        <v>1.0523245096758376</v>
      </c>
    </row>
    <row r="108" spans="1:6" x14ac:dyDescent="0.2">
      <c r="A108" s="212" t="s">
        <v>107</v>
      </c>
      <c r="B108" s="212"/>
      <c r="C108" s="59">
        <v>279381.5</v>
      </c>
      <c r="D108" s="59">
        <f t="shared" ref="D108:D109" si="17">E108-C108</f>
        <v>14618.5</v>
      </c>
      <c r="E108" s="59">
        <f>E109</f>
        <v>294000</v>
      </c>
      <c r="F108" s="167">
        <f t="shared" si="12"/>
        <v>1.0523245096758376</v>
      </c>
    </row>
    <row r="109" spans="1:6" x14ac:dyDescent="0.2">
      <c r="A109" s="212" t="s">
        <v>108</v>
      </c>
      <c r="B109" s="212"/>
      <c r="C109" s="59">
        <v>279381.5</v>
      </c>
      <c r="D109" s="59">
        <f t="shared" si="17"/>
        <v>14618.5</v>
      </c>
      <c r="E109" s="59">
        <f>E110+E111</f>
        <v>294000</v>
      </c>
      <c r="F109" s="167">
        <f t="shared" si="12"/>
        <v>1.0523245096758376</v>
      </c>
    </row>
    <row r="110" spans="1:6" x14ac:dyDescent="0.2">
      <c r="A110" s="54" t="s">
        <v>109</v>
      </c>
      <c r="B110" s="54" t="s">
        <v>25</v>
      </c>
      <c r="C110" s="59">
        <v>267436.45</v>
      </c>
      <c r="D110" s="59">
        <f>E110-C110</f>
        <v>14563.549999999988</v>
      </c>
      <c r="E110" s="59">
        <v>282000</v>
      </c>
      <c r="F110" s="167">
        <f t="shared" si="12"/>
        <v>1.0544561147143554</v>
      </c>
    </row>
    <row r="111" spans="1:6" x14ac:dyDescent="0.2">
      <c r="A111" s="54" t="s">
        <v>110</v>
      </c>
      <c r="B111" s="54" t="s">
        <v>35</v>
      </c>
      <c r="C111" s="59">
        <v>11945.05</v>
      </c>
      <c r="D111" s="59">
        <f>E111-C111</f>
        <v>54.950000000000728</v>
      </c>
      <c r="E111" s="59">
        <v>12000</v>
      </c>
      <c r="F111" s="167">
        <f t="shared" si="12"/>
        <v>1.0046002318952203</v>
      </c>
    </row>
    <row r="112" spans="1:6" hidden="1" x14ac:dyDescent="0.2">
      <c r="A112" s="220" t="s">
        <v>122</v>
      </c>
      <c r="B112" s="220"/>
      <c r="C112" s="58">
        <v>0</v>
      </c>
      <c r="D112" s="58">
        <v>0</v>
      </c>
      <c r="E112" s="58">
        <v>0</v>
      </c>
      <c r="F112" s="166"/>
    </row>
    <row r="113" spans="1:6" hidden="1" x14ac:dyDescent="0.2">
      <c r="A113" s="212" t="s">
        <v>107</v>
      </c>
      <c r="B113" s="212"/>
      <c r="C113" s="59">
        <v>0</v>
      </c>
      <c r="D113" s="59">
        <v>0</v>
      </c>
      <c r="E113" s="59">
        <v>0</v>
      </c>
      <c r="F113" s="167"/>
    </row>
    <row r="114" spans="1:6" hidden="1" x14ac:dyDescent="0.2">
      <c r="A114" s="212" t="s">
        <v>108</v>
      </c>
      <c r="B114" s="212"/>
      <c r="C114" s="59">
        <v>0</v>
      </c>
      <c r="D114" s="59">
        <v>0</v>
      </c>
      <c r="E114" s="59">
        <v>0</v>
      </c>
      <c r="F114" s="167"/>
    </row>
    <row r="115" spans="1:6" hidden="1" x14ac:dyDescent="0.2">
      <c r="A115" s="54" t="s">
        <v>109</v>
      </c>
      <c r="B115" s="54" t="s">
        <v>25</v>
      </c>
      <c r="C115" s="59">
        <v>0</v>
      </c>
      <c r="D115" s="59">
        <v>0</v>
      </c>
      <c r="E115" s="59">
        <v>0</v>
      </c>
      <c r="F115" s="167"/>
    </row>
    <row r="116" spans="1:6" hidden="1" x14ac:dyDescent="0.2">
      <c r="A116" s="54" t="s">
        <v>110</v>
      </c>
      <c r="B116" s="54" t="s">
        <v>35</v>
      </c>
      <c r="C116" s="59">
        <v>0</v>
      </c>
      <c r="D116" s="59">
        <v>0</v>
      </c>
      <c r="E116" s="59">
        <v>0</v>
      </c>
      <c r="F116" s="167"/>
    </row>
    <row r="117" spans="1:6" x14ac:dyDescent="0.2">
      <c r="A117" s="220" t="s">
        <v>97</v>
      </c>
      <c r="B117" s="220"/>
      <c r="C117" s="58">
        <v>76182.89</v>
      </c>
      <c r="D117" s="58">
        <f>E117-C117</f>
        <v>4197.1100000000006</v>
      </c>
      <c r="E117" s="58">
        <f>SUM(E120:E121)</f>
        <v>80380</v>
      </c>
      <c r="F117" s="166">
        <f t="shared" si="12"/>
        <v>1.0550925542467606</v>
      </c>
    </row>
    <row r="118" spans="1:6" x14ac:dyDescent="0.2">
      <c r="A118" s="212" t="s">
        <v>107</v>
      </c>
      <c r="B118" s="212"/>
      <c r="C118" s="59">
        <v>76182.89</v>
      </c>
      <c r="D118" s="59">
        <f>E118-C118</f>
        <v>4197.1100000000006</v>
      </c>
      <c r="E118" s="59">
        <f>E119</f>
        <v>80380</v>
      </c>
      <c r="F118" s="167">
        <f t="shared" si="12"/>
        <v>1.0550925542467606</v>
      </c>
    </row>
    <row r="119" spans="1:6" x14ac:dyDescent="0.2">
      <c r="A119" s="212" t="s">
        <v>108</v>
      </c>
      <c r="B119" s="212"/>
      <c r="C119" s="59">
        <v>76182.89</v>
      </c>
      <c r="D119" s="59">
        <f>E119-C119</f>
        <v>4197.1100000000006</v>
      </c>
      <c r="E119" s="59">
        <f>E120+E121</f>
        <v>80380</v>
      </c>
      <c r="F119" s="167">
        <f t="shared" si="12"/>
        <v>1.0550925542467606</v>
      </c>
    </row>
    <row r="120" spans="1:6" x14ac:dyDescent="0.2">
      <c r="A120" s="54" t="s">
        <v>109</v>
      </c>
      <c r="B120" s="54" t="s">
        <v>25</v>
      </c>
      <c r="C120" s="59">
        <v>70873.98</v>
      </c>
      <c r="D120" s="59">
        <f>E120-C120</f>
        <v>4506.0200000000041</v>
      </c>
      <c r="E120" s="59">
        <v>75380</v>
      </c>
      <c r="F120" s="167">
        <f t="shared" si="12"/>
        <v>1.063577916747444</v>
      </c>
    </row>
    <row r="121" spans="1:6" x14ac:dyDescent="0.2">
      <c r="A121" s="54" t="s">
        <v>110</v>
      </c>
      <c r="B121" s="54" t="s">
        <v>35</v>
      </c>
      <c r="C121" s="59">
        <v>5308.91</v>
      </c>
      <c r="D121" s="59">
        <f>E121-C121</f>
        <v>-308.90999999999985</v>
      </c>
      <c r="E121" s="59">
        <v>5000</v>
      </c>
      <c r="F121" s="167">
        <f t="shared" si="12"/>
        <v>0.94181291451540905</v>
      </c>
    </row>
    <row r="122" spans="1:6" x14ac:dyDescent="0.2">
      <c r="A122" s="223" t="s">
        <v>123</v>
      </c>
      <c r="B122" s="223"/>
      <c r="C122" s="60">
        <v>13272.28</v>
      </c>
      <c r="D122" s="60">
        <f>D123</f>
        <v>0</v>
      </c>
      <c r="E122" s="60">
        <f>E123</f>
        <v>13272.28</v>
      </c>
      <c r="F122" s="168">
        <f t="shared" si="12"/>
        <v>1</v>
      </c>
    </row>
    <row r="123" spans="1:6" x14ac:dyDescent="0.2">
      <c r="A123" s="220" t="s">
        <v>85</v>
      </c>
      <c r="B123" s="220"/>
      <c r="C123" s="58">
        <v>13272.28</v>
      </c>
      <c r="D123" s="58">
        <f>E123-C123</f>
        <v>0</v>
      </c>
      <c r="E123" s="58">
        <f>SUM(E126:E127)</f>
        <v>13272.28</v>
      </c>
      <c r="F123" s="166">
        <f t="shared" si="12"/>
        <v>1</v>
      </c>
    </row>
    <row r="124" spans="1:6" x14ac:dyDescent="0.2">
      <c r="A124" s="212" t="s">
        <v>107</v>
      </c>
      <c r="B124" s="212"/>
      <c r="C124" s="59">
        <v>13272.28</v>
      </c>
      <c r="D124" s="59">
        <f>E124-C124</f>
        <v>0</v>
      </c>
      <c r="E124" s="59">
        <f>E125</f>
        <v>13272.28</v>
      </c>
      <c r="F124" s="167">
        <f t="shared" si="12"/>
        <v>1</v>
      </c>
    </row>
    <row r="125" spans="1:6" x14ac:dyDescent="0.2">
      <c r="A125" s="212" t="s">
        <v>108</v>
      </c>
      <c r="B125" s="212"/>
      <c r="C125" s="59">
        <v>13272.28</v>
      </c>
      <c r="D125" s="59">
        <f>E125-C125</f>
        <v>0</v>
      </c>
      <c r="E125" s="59">
        <f>E126+E127</f>
        <v>13272.28</v>
      </c>
      <c r="F125" s="167">
        <f t="shared" si="12"/>
        <v>1</v>
      </c>
    </row>
    <row r="126" spans="1:6" x14ac:dyDescent="0.2">
      <c r="A126" s="54" t="s">
        <v>109</v>
      </c>
      <c r="B126" s="54" t="s">
        <v>25</v>
      </c>
      <c r="C126" s="59">
        <v>12608.67</v>
      </c>
      <c r="D126" s="59">
        <f>E126-C126</f>
        <v>0</v>
      </c>
      <c r="E126" s="59">
        <v>12608.67</v>
      </c>
      <c r="F126" s="167">
        <f t="shared" si="12"/>
        <v>1</v>
      </c>
    </row>
    <row r="127" spans="1:6" x14ac:dyDescent="0.2">
      <c r="A127" s="54" t="s">
        <v>110</v>
      </c>
      <c r="B127" s="54" t="s">
        <v>35</v>
      </c>
      <c r="C127" s="59">
        <v>663.61</v>
      </c>
      <c r="D127" s="59">
        <f>E127-C127</f>
        <v>0</v>
      </c>
      <c r="E127" s="59">
        <v>663.61</v>
      </c>
      <c r="F127" s="167">
        <f t="shared" si="12"/>
        <v>1</v>
      </c>
    </row>
    <row r="128" spans="1:6" x14ac:dyDescent="0.2">
      <c r="A128" s="223" t="s">
        <v>124</v>
      </c>
      <c r="B128" s="223"/>
      <c r="C128" s="60">
        <v>26530</v>
      </c>
      <c r="D128" s="60">
        <f>D129+D134</f>
        <v>13272.28</v>
      </c>
      <c r="E128" s="60">
        <f>E129+E134</f>
        <v>39802.28</v>
      </c>
      <c r="F128" s="168">
        <f t="shared" si="12"/>
        <v>1.5002744063324538</v>
      </c>
    </row>
    <row r="129" spans="1:6" x14ac:dyDescent="0.2">
      <c r="A129" s="220" t="s">
        <v>87</v>
      </c>
      <c r="B129" s="220"/>
      <c r="C129" s="58">
        <v>26530</v>
      </c>
      <c r="D129" s="58">
        <f>E129-C129</f>
        <v>0</v>
      </c>
      <c r="E129" s="58">
        <f>SUM(E132:E133)</f>
        <v>26530</v>
      </c>
      <c r="F129" s="166">
        <f t="shared" si="12"/>
        <v>1</v>
      </c>
    </row>
    <row r="130" spans="1:6" x14ac:dyDescent="0.2">
      <c r="A130" s="212" t="s">
        <v>107</v>
      </c>
      <c r="B130" s="212"/>
      <c r="C130" s="59">
        <v>26530</v>
      </c>
      <c r="D130" s="59">
        <f t="shared" ref="D130:D131" si="18">E130-C130</f>
        <v>0</v>
      </c>
      <c r="E130" s="59">
        <f>E131</f>
        <v>26530</v>
      </c>
      <c r="F130" s="167">
        <f t="shared" si="12"/>
        <v>1</v>
      </c>
    </row>
    <row r="131" spans="1:6" x14ac:dyDescent="0.2">
      <c r="A131" s="212" t="s">
        <v>108</v>
      </c>
      <c r="B131" s="212"/>
      <c r="C131" s="59">
        <v>26530</v>
      </c>
      <c r="D131" s="59">
        <f t="shared" si="18"/>
        <v>0</v>
      </c>
      <c r="E131" s="59">
        <f>E132+E133</f>
        <v>26530</v>
      </c>
      <c r="F131" s="167">
        <f t="shared" si="12"/>
        <v>1</v>
      </c>
    </row>
    <row r="132" spans="1:6" x14ac:dyDescent="0.2">
      <c r="A132" s="54" t="s">
        <v>110</v>
      </c>
      <c r="B132" s="54" t="s">
        <v>35</v>
      </c>
      <c r="C132" s="59">
        <v>26530</v>
      </c>
      <c r="D132" s="59">
        <f>E132-C132</f>
        <v>0</v>
      </c>
      <c r="E132" s="59">
        <v>26530</v>
      </c>
      <c r="F132" s="167">
        <f t="shared" si="12"/>
        <v>1</v>
      </c>
    </row>
    <row r="133" spans="1:6" x14ac:dyDescent="0.2">
      <c r="A133" s="54" t="s">
        <v>117</v>
      </c>
      <c r="B133" s="54" t="s">
        <v>49</v>
      </c>
      <c r="C133" s="59">
        <v>0</v>
      </c>
      <c r="D133" s="59">
        <f>E133-C133</f>
        <v>0</v>
      </c>
      <c r="E133" s="59">
        <v>0</v>
      </c>
      <c r="F133" s="167"/>
    </row>
    <row r="134" spans="1:6" x14ac:dyDescent="0.2">
      <c r="A134" s="220" t="s">
        <v>139</v>
      </c>
      <c r="B134" s="220"/>
      <c r="C134" s="58">
        <v>0</v>
      </c>
      <c r="D134" s="58">
        <f>E134-C134</f>
        <v>13272.28</v>
      </c>
      <c r="E134" s="58">
        <f>SUM(E137:E138)</f>
        <v>13272.28</v>
      </c>
      <c r="F134" s="166"/>
    </row>
    <row r="135" spans="1:6" x14ac:dyDescent="0.2">
      <c r="A135" s="212" t="s">
        <v>107</v>
      </c>
      <c r="B135" s="212"/>
      <c r="C135" s="59">
        <v>0</v>
      </c>
      <c r="D135" s="59">
        <f t="shared" ref="D135:D136" si="19">E135-C135</f>
        <v>13272.28</v>
      </c>
      <c r="E135" s="59">
        <f>E136</f>
        <v>13272.28</v>
      </c>
      <c r="F135" s="167"/>
    </row>
    <row r="136" spans="1:6" x14ac:dyDescent="0.2">
      <c r="A136" s="212" t="s">
        <v>108</v>
      </c>
      <c r="B136" s="212"/>
      <c r="C136" s="59">
        <v>0</v>
      </c>
      <c r="D136" s="59">
        <f t="shared" si="19"/>
        <v>13272.28</v>
      </c>
      <c r="E136" s="59">
        <f>E138</f>
        <v>13272.28</v>
      </c>
      <c r="F136" s="167"/>
    </row>
    <row r="137" spans="1:6" x14ac:dyDescent="0.2">
      <c r="A137" s="54" t="s">
        <v>110</v>
      </c>
      <c r="B137" s="54" t="s">
        <v>35</v>
      </c>
      <c r="C137" s="59">
        <v>0</v>
      </c>
      <c r="D137" s="59">
        <f>E137-C137</f>
        <v>0</v>
      </c>
      <c r="E137" s="59">
        <v>0</v>
      </c>
      <c r="F137" s="167"/>
    </row>
    <row r="138" spans="1:6" x14ac:dyDescent="0.2">
      <c r="A138" s="54" t="s">
        <v>117</v>
      </c>
      <c r="B138" s="54" t="s">
        <v>49</v>
      </c>
      <c r="C138" s="59">
        <v>0</v>
      </c>
      <c r="D138" s="59">
        <f>E138-C138</f>
        <v>13272.28</v>
      </c>
      <c r="E138" s="59">
        <v>13272.28</v>
      </c>
      <c r="F138" s="167"/>
    </row>
    <row r="139" spans="1:6" x14ac:dyDescent="0.2">
      <c r="A139" s="223" t="s">
        <v>125</v>
      </c>
      <c r="B139" s="223"/>
      <c r="C139" s="60">
        <v>178777.62</v>
      </c>
      <c r="D139" s="60">
        <f>D140+D145</f>
        <v>-44877.62000000001</v>
      </c>
      <c r="E139" s="60">
        <f>E140+E145</f>
        <v>133900</v>
      </c>
      <c r="F139" s="168">
        <f t="shared" ref="F139:F165" si="20">E139/C139</f>
        <v>0.74897517933173074</v>
      </c>
    </row>
    <row r="140" spans="1:6" x14ac:dyDescent="0.2">
      <c r="A140" s="220" t="s">
        <v>97</v>
      </c>
      <c r="B140" s="220"/>
      <c r="C140" s="58">
        <v>26810.02</v>
      </c>
      <c r="D140" s="58">
        <f>E140-C140</f>
        <v>-6730.02</v>
      </c>
      <c r="E140" s="58">
        <f>SUM(E143:E144)</f>
        <v>20080</v>
      </c>
      <c r="F140" s="166">
        <f t="shared" si="20"/>
        <v>0.74897370460745649</v>
      </c>
    </row>
    <row r="141" spans="1:6" x14ac:dyDescent="0.2">
      <c r="A141" s="212" t="s">
        <v>107</v>
      </c>
      <c r="B141" s="212"/>
      <c r="C141" s="59">
        <v>26810.02</v>
      </c>
      <c r="D141" s="59">
        <f t="shared" ref="D141:D142" si="21">E141-C141</f>
        <v>-6730.02</v>
      </c>
      <c r="E141" s="59">
        <f>E142</f>
        <v>20080</v>
      </c>
      <c r="F141" s="167">
        <f t="shared" si="20"/>
        <v>0.74897370460745649</v>
      </c>
    </row>
    <row r="142" spans="1:6" x14ac:dyDescent="0.2">
      <c r="A142" s="212" t="s">
        <v>108</v>
      </c>
      <c r="B142" s="212"/>
      <c r="C142" s="59">
        <v>26810.02</v>
      </c>
      <c r="D142" s="59">
        <f t="shared" si="21"/>
        <v>-6730.02</v>
      </c>
      <c r="E142" s="59">
        <f>E143+E144</f>
        <v>20080</v>
      </c>
      <c r="F142" s="167">
        <f t="shared" si="20"/>
        <v>0.74897370460745649</v>
      </c>
    </row>
    <row r="143" spans="1:6" x14ac:dyDescent="0.2">
      <c r="A143" s="54" t="s">
        <v>109</v>
      </c>
      <c r="B143" s="54" t="s">
        <v>25</v>
      </c>
      <c r="C143" s="59">
        <v>23226.5</v>
      </c>
      <c r="D143" s="59">
        <f>E143-C143</f>
        <v>-14636.5</v>
      </c>
      <c r="E143" s="59">
        <v>8590</v>
      </c>
      <c r="F143" s="167">
        <f t="shared" si="20"/>
        <v>0.36983617850300304</v>
      </c>
    </row>
    <row r="144" spans="1:6" x14ac:dyDescent="0.2">
      <c r="A144" s="54" t="s">
        <v>110</v>
      </c>
      <c r="B144" s="54" t="s">
        <v>35</v>
      </c>
      <c r="C144" s="59">
        <v>3583.52</v>
      </c>
      <c r="D144" s="59">
        <f>E144-C144</f>
        <v>7906.48</v>
      </c>
      <c r="E144" s="59">
        <v>11490</v>
      </c>
      <c r="F144" s="167">
        <f t="shared" si="20"/>
        <v>3.2063445997231774</v>
      </c>
    </row>
    <row r="145" spans="1:6" x14ac:dyDescent="0.2">
      <c r="A145" s="220" t="s">
        <v>98</v>
      </c>
      <c r="B145" s="220"/>
      <c r="C145" s="58">
        <v>151967.6</v>
      </c>
      <c r="D145" s="58">
        <f>E145-C145</f>
        <v>-38147.600000000006</v>
      </c>
      <c r="E145" s="58">
        <f>SUM(E148:E149)</f>
        <v>113820</v>
      </c>
      <c r="F145" s="166">
        <f t="shared" si="20"/>
        <v>0.74897543950157797</v>
      </c>
    </row>
    <row r="146" spans="1:6" x14ac:dyDescent="0.2">
      <c r="A146" s="212" t="s">
        <v>107</v>
      </c>
      <c r="B146" s="212"/>
      <c r="C146" s="59">
        <v>151967.6</v>
      </c>
      <c r="D146" s="59">
        <f t="shared" ref="D146:D147" si="22">E146-C146</f>
        <v>-38147.600000000006</v>
      </c>
      <c r="E146" s="59">
        <f>E147</f>
        <v>113820</v>
      </c>
      <c r="F146" s="167">
        <f t="shared" si="20"/>
        <v>0.74897543950157797</v>
      </c>
    </row>
    <row r="147" spans="1:6" x14ac:dyDescent="0.2">
      <c r="A147" s="212" t="s">
        <v>108</v>
      </c>
      <c r="B147" s="212"/>
      <c r="C147" s="59">
        <v>151967.6</v>
      </c>
      <c r="D147" s="59">
        <f t="shared" si="22"/>
        <v>-38147.600000000006</v>
      </c>
      <c r="E147" s="59">
        <f>E148+E149</f>
        <v>113820</v>
      </c>
      <c r="F147" s="167">
        <f t="shared" si="20"/>
        <v>0.74897543950157797</v>
      </c>
    </row>
    <row r="148" spans="1:6" x14ac:dyDescent="0.2">
      <c r="A148" s="54" t="s">
        <v>109</v>
      </c>
      <c r="B148" s="54" t="s">
        <v>25</v>
      </c>
      <c r="C148" s="59">
        <v>131661.01999999999</v>
      </c>
      <c r="D148" s="59">
        <f>E148-C148</f>
        <v>-82971.01999999999</v>
      </c>
      <c r="E148" s="59">
        <v>48690</v>
      </c>
      <c r="F148" s="167">
        <f t="shared" si="20"/>
        <v>0.36981332819691054</v>
      </c>
    </row>
    <row r="149" spans="1:6" x14ac:dyDescent="0.2">
      <c r="A149" s="54" t="s">
        <v>110</v>
      </c>
      <c r="B149" s="54" t="s">
        <v>35</v>
      </c>
      <c r="C149" s="59">
        <v>20306.580000000002</v>
      </c>
      <c r="D149" s="59">
        <f>E149-C149</f>
        <v>44823.42</v>
      </c>
      <c r="E149" s="59">
        <v>65130</v>
      </c>
      <c r="F149" s="167">
        <f t="shared" si="20"/>
        <v>3.207334765381467</v>
      </c>
    </row>
    <row r="150" spans="1:6" x14ac:dyDescent="0.2">
      <c r="A150" s="223" t="s">
        <v>126</v>
      </c>
      <c r="B150" s="223"/>
      <c r="C150" s="60">
        <v>624991.69999999995</v>
      </c>
      <c r="D150" s="60">
        <f>D151+D157+D162</f>
        <v>38508.30000000001</v>
      </c>
      <c r="E150" s="60">
        <f>E151+E157+E162</f>
        <v>663500</v>
      </c>
      <c r="F150" s="168">
        <f t="shared" si="20"/>
        <v>1.0616140982352247</v>
      </c>
    </row>
    <row r="151" spans="1:6" x14ac:dyDescent="0.2">
      <c r="A151" s="220" t="s">
        <v>88</v>
      </c>
      <c r="B151" s="220"/>
      <c r="C151" s="58">
        <v>23359.21</v>
      </c>
      <c r="D151" s="58">
        <f>E151-C151</f>
        <v>-11359.21</v>
      </c>
      <c r="E151" s="58">
        <f>SUM(E154:E156)</f>
        <v>12000</v>
      </c>
      <c r="F151" s="166">
        <f t="shared" si="20"/>
        <v>0.51371600323812328</v>
      </c>
    </row>
    <row r="152" spans="1:6" x14ac:dyDescent="0.2">
      <c r="A152" s="212" t="s">
        <v>107</v>
      </c>
      <c r="B152" s="212"/>
      <c r="C152" s="59">
        <v>23359.21</v>
      </c>
      <c r="D152" s="59">
        <f>E152-C152</f>
        <v>-11359.21</v>
      </c>
      <c r="E152" s="59">
        <f>E153</f>
        <v>12000</v>
      </c>
      <c r="F152" s="167">
        <f t="shared" si="20"/>
        <v>0.51371600323812328</v>
      </c>
    </row>
    <row r="153" spans="1:6" x14ac:dyDescent="0.2">
      <c r="A153" s="212" t="s">
        <v>127</v>
      </c>
      <c r="B153" s="212"/>
      <c r="C153" s="59">
        <v>23359.21</v>
      </c>
      <c r="D153" s="59">
        <f>E153-C153</f>
        <v>-11359.21</v>
      </c>
      <c r="E153" s="59">
        <f>E154+E155</f>
        <v>12000</v>
      </c>
      <c r="F153" s="167">
        <f t="shared" si="20"/>
        <v>0.51371600323812328</v>
      </c>
    </row>
    <row r="154" spans="1:6" x14ac:dyDescent="0.2">
      <c r="A154" s="54" t="s">
        <v>109</v>
      </c>
      <c r="B154" s="54" t="s">
        <v>25</v>
      </c>
      <c r="C154" s="59">
        <v>6105.25</v>
      </c>
      <c r="D154" s="59">
        <f>E154-C154</f>
        <v>-4105.25</v>
      </c>
      <c r="E154" s="59">
        <v>2000</v>
      </c>
      <c r="F154" s="167">
        <f t="shared" si="20"/>
        <v>0.32758691290282954</v>
      </c>
    </row>
    <row r="155" spans="1:6" x14ac:dyDescent="0.2">
      <c r="A155" s="54" t="s">
        <v>110</v>
      </c>
      <c r="B155" s="54" t="s">
        <v>35</v>
      </c>
      <c r="C155" s="59">
        <v>17253.96</v>
      </c>
      <c r="D155" s="59">
        <f t="shared" ref="D155:D156" si="23">E155-C155</f>
        <v>-7253.9599999999991</v>
      </c>
      <c r="E155" s="59">
        <v>10000</v>
      </c>
      <c r="F155" s="167">
        <f t="shared" si="20"/>
        <v>0.57957709418591441</v>
      </c>
    </row>
    <row r="156" spans="1:6" x14ac:dyDescent="0.2">
      <c r="A156" s="54" t="s">
        <v>117</v>
      </c>
      <c r="B156" s="54" t="s">
        <v>49</v>
      </c>
      <c r="C156" s="59">
        <v>0</v>
      </c>
      <c r="D156" s="59">
        <f t="shared" si="23"/>
        <v>0</v>
      </c>
      <c r="E156" s="59">
        <v>0</v>
      </c>
      <c r="F156" s="167"/>
    </row>
    <row r="157" spans="1:6" hidden="1" x14ac:dyDescent="0.2">
      <c r="A157" s="220" t="s">
        <v>95</v>
      </c>
      <c r="B157" s="220"/>
      <c r="C157" s="58">
        <v>0</v>
      </c>
      <c r="D157" s="58">
        <v>0</v>
      </c>
      <c r="E157" s="58">
        <v>0</v>
      </c>
      <c r="F157" s="166"/>
    </row>
    <row r="158" spans="1:6" hidden="1" x14ac:dyDescent="0.2">
      <c r="A158" s="212" t="s">
        <v>107</v>
      </c>
      <c r="B158" s="212"/>
      <c r="C158" s="59">
        <v>0</v>
      </c>
      <c r="D158" s="59">
        <v>0</v>
      </c>
      <c r="E158" s="59">
        <v>0</v>
      </c>
      <c r="F158" s="167"/>
    </row>
    <row r="159" spans="1:6" hidden="1" x14ac:dyDescent="0.2">
      <c r="A159" s="212" t="s">
        <v>127</v>
      </c>
      <c r="B159" s="212"/>
      <c r="C159" s="59">
        <v>0</v>
      </c>
      <c r="D159" s="59">
        <v>0</v>
      </c>
      <c r="E159" s="59">
        <v>0</v>
      </c>
      <c r="F159" s="167"/>
    </row>
    <row r="160" spans="1:6" hidden="1" x14ac:dyDescent="0.2">
      <c r="A160" s="54" t="s">
        <v>109</v>
      </c>
      <c r="B160" s="54" t="s">
        <v>25</v>
      </c>
      <c r="C160" s="59">
        <v>0</v>
      </c>
      <c r="D160" s="59">
        <v>0</v>
      </c>
      <c r="E160" s="59">
        <v>0</v>
      </c>
      <c r="F160" s="167"/>
    </row>
    <row r="161" spans="1:6" hidden="1" x14ac:dyDescent="0.2">
      <c r="A161" s="54" t="s">
        <v>110</v>
      </c>
      <c r="B161" s="54" t="s">
        <v>35</v>
      </c>
      <c r="C161" s="59">
        <v>0</v>
      </c>
      <c r="D161" s="59">
        <v>0</v>
      </c>
      <c r="E161" s="59">
        <v>0</v>
      </c>
      <c r="F161" s="167"/>
    </row>
    <row r="162" spans="1:6" x14ac:dyDescent="0.2">
      <c r="A162" s="220" t="s">
        <v>97</v>
      </c>
      <c r="B162" s="220"/>
      <c r="C162" s="58">
        <v>601632.49</v>
      </c>
      <c r="D162" s="58">
        <f>E162-C162</f>
        <v>49867.510000000009</v>
      </c>
      <c r="E162" s="58">
        <f>E165</f>
        <v>651500</v>
      </c>
      <c r="F162" s="166">
        <f t="shared" si="20"/>
        <v>1.0828869963455598</v>
      </c>
    </row>
    <row r="163" spans="1:6" x14ac:dyDescent="0.2">
      <c r="A163" s="212" t="s">
        <v>107</v>
      </c>
      <c r="B163" s="212"/>
      <c r="C163" s="59">
        <v>601632.49</v>
      </c>
      <c r="D163" s="59">
        <f t="shared" ref="D163:D164" si="24">E163-C163</f>
        <v>49867.510000000009</v>
      </c>
      <c r="E163" s="59">
        <f>E164</f>
        <v>651500</v>
      </c>
      <c r="F163" s="167">
        <f t="shared" si="20"/>
        <v>1.0828869963455598</v>
      </c>
    </row>
    <row r="164" spans="1:6" x14ac:dyDescent="0.2">
      <c r="A164" s="212" t="s">
        <v>127</v>
      </c>
      <c r="B164" s="212"/>
      <c r="C164" s="59">
        <v>601632.49</v>
      </c>
      <c r="D164" s="59">
        <f t="shared" si="24"/>
        <v>49867.510000000009</v>
      </c>
      <c r="E164" s="59">
        <f>E165</f>
        <v>651500</v>
      </c>
      <c r="F164" s="167">
        <f t="shared" si="20"/>
        <v>1.0828869963455598</v>
      </c>
    </row>
    <row r="165" spans="1:6" x14ac:dyDescent="0.2">
      <c r="A165" s="54" t="s">
        <v>109</v>
      </c>
      <c r="B165" s="54" t="s">
        <v>25</v>
      </c>
      <c r="C165" s="59">
        <v>601632.49</v>
      </c>
      <c r="D165" s="59">
        <f>E165-C165</f>
        <v>49867.510000000009</v>
      </c>
      <c r="E165" s="59">
        <v>651500</v>
      </c>
      <c r="F165" s="167">
        <f t="shared" si="20"/>
        <v>1.0828869963455598</v>
      </c>
    </row>
    <row r="166" spans="1:6" x14ac:dyDescent="0.2">
      <c r="A166" s="223" t="s">
        <v>142</v>
      </c>
      <c r="B166" s="223"/>
      <c r="C166" s="60">
        <v>0</v>
      </c>
      <c r="D166" s="60">
        <f>D167</f>
        <v>301600</v>
      </c>
      <c r="E166" s="60">
        <f>E167</f>
        <v>301600</v>
      </c>
      <c r="F166" s="168"/>
    </row>
    <row r="167" spans="1:6" x14ac:dyDescent="0.2">
      <c r="A167" s="220" t="s">
        <v>140</v>
      </c>
      <c r="B167" s="220"/>
      <c r="C167" s="58">
        <v>0</v>
      </c>
      <c r="D167" s="58">
        <f>E167-C167</f>
        <v>301600</v>
      </c>
      <c r="E167" s="58">
        <f>SUM(E170:E171)</f>
        <v>301600</v>
      </c>
      <c r="F167" s="166"/>
    </row>
    <row r="168" spans="1:6" x14ac:dyDescent="0.2">
      <c r="A168" s="212" t="s">
        <v>107</v>
      </c>
      <c r="B168" s="212"/>
      <c r="C168" s="59">
        <v>0</v>
      </c>
      <c r="D168" s="59">
        <f>E168-C168</f>
        <v>221230</v>
      </c>
      <c r="E168" s="59">
        <f>E169</f>
        <v>221230</v>
      </c>
      <c r="F168" s="167"/>
    </row>
    <row r="169" spans="1:6" x14ac:dyDescent="0.2">
      <c r="A169" s="212" t="s">
        <v>127</v>
      </c>
      <c r="B169" s="212"/>
      <c r="C169" s="59">
        <v>0</v>
      </c>
      <c r="D169" s="59">
        <f>E169-C169</f>
        <v>221230</v>
      </c>
      <c r="E169" s="59">
        <f>E170</f>
        <v>221230</v>
      </c>
      <c r="F169" s="167"/>
    </row>
    <row r="170" spans="1:6" x14ac:dyDescent="0.2">
      <c r="A170" s="54" t="s">
        <v>109</v>
      </c>
      <c r="B170" s="54" t="s">
        <v>25</v>
      </c>
      <c r="C170" s="59">
        <v>0</v>
      </c>
      <c r="D170" s="59">
        <f>E170-C170</f>
        <v>221230</v>
      </c>
      <c r="E170" s="59">
        <v>221230</v>
      </c>
      <c r="F170" s="167"/>
    </row>
    <row r="171" spans="1:6" x14ac:dyDescent="0.2">
      <c r="A171" s="163">
        <v>32</v>
      </c>
      <c r="B171" s="54" t="s">
        <v>35</v>
      </c>
      <c r="C171" s="59">
        <v>0</v>
      </c>
      <c r="D171" s="59">
        <f>E171-C171</f>
        <v>80370</v>
      </c>
      <c r="E171" s="59">
        <v>80370</v>
      </c>
      <c r="F171" s="167"/>
    </row>
    <row r="172" spans="1:6" x14ac:dyDescent="0.2">
      <c r="A172" s="223" t="s">
        <v>141</v>
      </c>
      <c r="B172" s="223"/>
      <c r="C172" s="60">
        <v>0</v>
      </c>
      <c r="D172" s="60">
        <f>D173</f>
        <v>50510</v>
      </c>
      <c r="E172" s="60">
        <f>E173</f>
        <v>50510</v>
      </c>
      <c r="F172" s="168"/>
    </row>
    <row r="173" spans="1:6" x14ac:dyDescent="0.2">
      <c r="A173" s="220" t="s">
        <v>140</v>
      </c>
      <c r="B173" s="220"/>
      <c r="C173" s="58">
        <v>0</v>
      </c>
      <c r="D173" s="58">
        <f>E173-C173</f>
        <v>50510</v>
      </c>
      <c r="E173" s="58">
        <f>E176+E177</f>
        <v>50510</v>
      </c>
      <c r="F173" s="166"/>
    </row>
    <row r="174" spans="1:6" x14ac:dyDescent="0.2">
      <c r="A174" s="212" t="s">
        <v>107</v>
      </c>
      <c r="B174" s="212"/>
      <c r="C174" s="59">
        <v>0</v>
      </c>
      <c r="D174" s="59">
        <f t="shared" ref="D174:D175" si="25">E174-C174</f>
        <v>50510</v>
      </c>
      <c r="E174" s="59">
        <f>E175</f>
        <v>50510</v>
      </c>
      <c r="F174" s="167"/>
    </row>
    <row r="175" spans="1:6" x14ac:dyDescent="0.2">
      <c r="A175" s="212" t="s">
        <v>127</v>
      </c>
      <c r="B175" s="212"/>
      <c r="C175" s="59">
        <v>0</v>
      </c>
      <c r="D175" s="59">
        <f t="shared" si="25"/>
        <v>50510</v>
      </c>
      <c r="E175" s="59">
        <f>E176+E177</f>
        <v>50510</v>
      </c>
      <c r="F175" s="167"/>
    </row>
    <row r="176" spans="1:6" x14ac:dyDescent="0.2">
      <c r="A176" s="54" t="s">
        <v>109</v>
      </c>
      <c r="B176" s="54" t="s">
        <v>25</v>
      </c>
      <c r="C176" s="59">
        <v>0</v>
      </c>
      <c r="D176" s="59">
        <f>E176-C176</f>
        <v>47990</v>
      </c>
      <c r="E176" s="59">
        <v>47990</v>
      </c>
      <c r="F176" s="167"/>
    </row>
    <row r="177" spans="1:6" x14ac:dyDescent="0.2">
      <c r="A177" s="163">
        <v>32</v>
      </c>
      <c r="B177" s="54" t="s">
        <v>35</v>
      </c>
      <c r="C177" s="59">
        <v>0</v>
      </c>
      <c r="D177" s="59">
        <f>E177-C177</f>
        <v>2520</v>
      </c>
      <c r="E177" s="59">
        <v>2520</v>
      </c>
      <c r="F177" s="167"/>
    </row>
    <row r="178" spans="1:6" s="181" customFormat="1" x14ac:dyDescent="0.2">
      <c r="F178" s="184"/>
    </row>
    <row r="179" spans="1:6" s="181" customFormat="1" x14ac:dyDescent="0.2">
      <c r="F179" s="184"/>
    </row>
    <row r="180" spans="1:6" s="181" customFormat="1" x14ac:dyDescent="0.2">
      <c r="A180" s="181" t="s">
        <v>128</v>
      </c>
      <c r="E180" s="235" t="s">
        <v>75</v>
      </c>
      <c r="F180" s="235"/>
    </row>
    <row r="181" spans="1:6" s="181" customFormat="1" x14ac:dyDescent="0.2"/>
    <row r="182" spans="1:6" s="181" customFormat="1" x14ac:dyDescent="0.2">
      <c r="E182" s="182" t="s">
        <v>76</v>
      </c>
      <c r="F182" s="183"/>
    </row>
  </sheetData>
  <mergeCells count="108">
    <mergeCell ref="A19:B19"/>
    <mergeCell ref="A24:B24"/>
    <mergeCell ref="A26:B26"/>
    <mergeCell ref="A28:B28"/>
    <mergeCell ref="A30:B30"/>
    <mergeCell ref="A32:B32"/>
    <mergeCell ref="A35:B35"/>
    <mergeCell ref="E180:F180"/>
    <mergeCell ref="A175:B175"/>
    <mergeCell ref="A166:B166"/>
    <mergeCell ref="A172:B172"/>
    <mergeCell ref="A167:B167"/>
    <mergeCell ref="A168:B168"/>
    <mergeCell ref="A169:B169"/>
    <mergeCell ref="A173:B173"/>
    <mergeCell ref="A174:B174"/>
    <mergeCell ref="A1:F1"/>
    <mergeCell ref="A2:F2"/>
    <mergeCell ref="A4:B6"/>
    <mergeCell ref="E4:E5"/>
    <mergeCell ref="F4:F5"/>
    <mergeCell ref="A43:B43"/>
    <mergeCell ref="A46:B46"/>
    <mergeCell ref="A48:B48"/>
    <mergeCell ref="A49:B49"/>
    <mergeCell ref="A36:B36"/>
    <mergeCell ref="A37:B37"/>
    <mergeCell ref="A38:B38"/>
    <mergeCell ref="A39:B39"/>
    <mergeCell ref="A40:B40"/>
    <mergeCell ref="A41:B41"/>
    <mergeCell ref="A42:B42"/>
    <mergeCell ref="A7:B7"/>
    <mergeCell ref="A8:B8"/>
    <mergeCell ref="A9:B9"/>
    <mergeCell ref="A10:B10"/>
    <mergeCell ref="A11:B11"/>
    <mergeCell ref="A17:B17"/>
    <mergeCell ref="A13:B13"/>
    <mergeCell ref="A15:B15"/>
    <mergeCell ref="A50:B50"/>
    <mergeCell ref="A55:B55"/>
    <mergeCell ref="A59:B59"/>
    <mergeCell ref="A60:B60"/>
    <mergeCell ref="A61:B61"/>
    <mergeCell ref="A65:B65"/>
    <mergeCell ref="A66:B66"/>
    <mergeCell ref="A67:B67"/>
    <mergeCell ref="A71:B71"/>
    <mergeCell ref="A72:B72"/>
    <mergeCell ref="A73:B73"/>
    <mergeCell ref="A74:B74"/>
    <mergeCell ref="A76:B76"/>
    <mergeCell ref="A78:B78"/>
    <mergeCell ref="A79:B79"/>
    <mergeCell ref="A80:B80"/>
    <mergeCell ref="A83:B83"/>
    <mergeCell ref="A86:B86"/>
    <mergeCell ref="A87:B87"/>
    <mergeCell ref="A89:B89"/>
    <mergeCell ref="A90:B90"/>
    <mergeCell ref="A91:B91"/>
    <mergeCell ref="A96:B96"/>
    <mergeCell ref="A97:B97"/>
    <mergeCell ref="A98:B98"/>
    <mergeCell ref="A101:B101"/>
    <mergeCell ref="A102:B102"/>
    <mergeCell ref="A103:B103"/>
    <mergeCell ref="A104:B104"/>
    <mergeCell ref="A107:B107"/>
    <mergeCell ref="A108:B108"/>
    <mergeCell ref="A109:B109"/>
    <mergeCell ref="A134:B134"/>
    <mergeCell ref="A135:B135"/>
    <mergeCell ref="A136:B136"/>
    <mergeCell ref="A112:B112"/>
    <mergeCell ref="A113:B113"/>
    <mergeCell ref="A114:B114"/>
    <mergeCell ref="A117:B117"/>
    <mergeCell ref="A118:B118"/>
    <mergeCell ref="A119:B119"/>
    <mergeCell ref="A122:B122"/>
    <mergeCell ref="A123:B123"/>
    <mergeCell ref="A124:B124"/>
    <mergeCell ref="A157:B157"/>
    <mergeCell ref="A158:B158"/>
    <mergeCell ref="A159:B159"/>
    <mergeCell ref="A162:B162"/>
    <mergeCell ref="A163:B163"/>
    <mergeCell ref="A164:B164"/>
    <mergeCell ref="C4:C5"/>
    <mergeCell ref="D4:D5"/>
    <mergeCell ref="A141:B141"/>
    <mergeCell ref="A142:B142"/>
    <mergeCell ref="A145:B145"/>
    <mergeCell ref="A146:B146"/>
    <mergeCell ref="A147:B147"/>
    <mergeCell ref="A150:B150"/>
    <mergeCell ref="A151:B151"/>
    <mergeCell ref="A152:B152"/>
    <mergeCell ref="A153:B153"/>
    <mergeCell ref="A125:B125"/>
    <mergeCell ref="A128:B128"/>
    <mergeCell ref="A129:B129"/>
    <mergeCell ref="A130:B130"/>
    <mergeCell ref="A131:B131"/>
    <mergeCell ref="A139:B139"/>
    <mergeCell ref="A140:B140"/>
  </mergeCells>
  <pageMargins left="0.7" right="0.7" top="0.75" bottom="0.75" header="0.3" footer="0.3"/>
  <pageSetup paperSize="9" orientation="landscape" r:id="rId1"/>
  <headerFooter>
    <oddHeader>&amp;L&amp;"Arial,Uobičajeno"&amp;8ZAVOD ZA HITNU MEDICINU SPLITSKO-DALMATINSKE ŽUPANIJE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2023-06-02T13:14:08Z</cp:lastPrinted>
  <dcterms:created xsi:type="dcterms:W3CDTF">2022-08-12T12:51:27Z</dcterms:created>
  <dcterms:modified xsi:type="dcterms:W3CDTF">2023-06-09T10:43:30Z</dcterms:modified>
</cp:coreProperties>
</file>