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orisnik\Desktop\PLANOVI ZA OBJAVU\PLAN 2023.G.-2025.G\"/>
    </mc:Choice>
  </mc:AlternateContent>
  <xr:revisionPtr revIDLastSave="0" documentId="13_ncr:1_{93F2DA3D-B23F-4EAD-B445-513E1312E6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7" l="1"/>
  <c r="G160" i="7"/>
  <c r="F160" i="7"/>
  <c r="H159" i="7"/>
  <c r="G159" i="7"/>
  <c r="F159" i="7"/>
  <c r="H158" i="7"/>
  <c r="G158" i="7"/>
  <c r="F158" i="7"/>
  <c r="H157" i="7"/>
  <c r="G157" i="7"/>
  <c r="F157" i="7"/>
  <c r="H150" i="7"/>
  <c r="G150" i="7"/>
  <c r="F150" i="7"/>
  <c r="H149" i="7"/>
  <c r="G149" i="7"/>
  <c r="F149" i="7"/>
  <c r="H148" i="7"/>
  <c r="G148" i="7"/>
  <c r="F148" i="7"/>
  <c r="H147" i="7"/>
  <c r="G147" i="7"/>
  <c r="F147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2" i="7"/>
  <c r="G142" i="7"/>
  <c r="F142" i="7"/>
  <c r="H141" i="7"/>
  <c r="G141" i="7"/>
  <c r="F141" i="7"/>
  <c r="H140" i="7"/>
  <c r="G140" i="7"/>
  <c r="F140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5" i="7"/>
  <c r="G135" i="7"/>
  <c r="F135" i="7"/>
  <c r="H134" i="7"/>
  <c r="G134" i="7"/>
  <c r="F134" i="7"/>
  <c r="H132" i="7"/>
  <c r="G132" i="7"/>
  <c r="F132" i="7"/>
  <c r="H131" i="7"/>
  <c r="G131" i="7"/>
  <c r="F131" i="7"/>
  <c r="H130" i="7"/>
  <c r="G130" i="7"/>
  <c r="F130" i="7"/>
  <c r="H129" i="7"/>
  <c r="G129" i="7"/>
  <c r="F129" i="7"/>
  <c r="H128" i="7"/>
  <c r="G128" i="7"/>
  <c r="F128" i="7"/>
  <c r="H127" i="7"/>
  <c r="G127" i="7"/>
  <c r="F127" i="7"/>
  <c r="H126" i="7"/>
  <c r="G126" i="7"/>
  <c r="F126" i="7"/>
  <c r="H125" i="7"/>
  <c r="G125" i="7"/>
  <c r="F125" i="7"/>
  <c r="H124" i="7"/>
  <c r="G124" i="7"/>
  <c r="F124" i="7"/>
  <c r="H123" i="7"/>
  <c r="G123" i="7"/>
  <c r="F123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8" i="7"/>
  <c r="G118" i="7"/>
  <c r="F118" i="7"/>
  <c r="H117" i="7"/>
  <c r="G117" i="7"/>
  <c r="F117" i="7"/>
  <c r="H111" i="7"/>
  <c r="G111" i="7"/>
  <c r="F111" i="7"/>
  <c r="H110" i="7"/>
  <c r="G110" i="7"/>
  <c r="F110" i="7"/>
  <c r="H109" i="7"/>
  <c r="G109" i="7"/>
  <c r="F109" i="7"/>
  <c r="H108" i="7"/>
  <c r="G108" i="7"/>
  <c r="F108" i="7"/>
  <c r="H107" i="7"/>
  <c r="G107" i="7"/>
  <c r="F107" i="7"/>
  <c r="H106" i="7"/>
  <c r="G106" i="7"/>
  <c r="F106" i="7"/>
  <c r="H105" i="7"/>
  <c r="G105" i="7"/>
  <c r="F105" i="7"/>
  <c r="H104" i="7"/>
  <c r="G104" i="7"/>
  <c r="F104" i="7"/>
  <c r="H103" i="7"/>
  <c r="G103" i="7"/>
  <c r="F103" i="7"/>
  <c r="H102" i="7"/>
  <c r="G102" i="7"/>
  <c r="F102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6" i="7"/>
  <c r="G96" i="7"/>
  <c r="F96" i="7"/>
  <c r="H94" i="7"/>
  <c r="G94" i="7"/>
  <c r="F94" i="7"/>
  <c r="H93" i="7"/>
  <c r="G93" i="7"/>
  <c r="F93" i="7"/>
  <c r="H92" i="7"/>
  <c r="G92" i="7"/>
  <c r="F92" i="7"/>
  <c r="H91" i="7"/>
  <c r="G91" i="7"/>
  <c r="F91" i="7"/>
  <c r="H90" i="7"/>
  <c r="G90" i="7"/>
  <c r="F90" i="7"/>
  <c r="H89" i="7"/>
  <c r="G89" i="7"/>
  <c r="F89" i="7"/>
  <c r="H82" i="7"/>
  <c r="G82" i="7"/>
  <c r="F82" i="7"/>
  <c r="H81" i="7"/>
  <c r="G81" i="7"/>
  <c r="F81" i="7"/>
  <c r="H80" i="7"/>
  <c r="G80" i="7"/>
  <c r="F80" i="7"/>
  <c r="H79" i="7"/>
  <c r="G79" i="7"/>
  <c r="F79" i="7"/>
  <c r="H78" i="7"/>
  <c r="G78" i="7"/>
  <c r="F78" i="7"/>
  <c r="H75" i="7"/>
  <c r="F75" i="7"/>
  <c r="H74" i="7"/>
  <c r="F74" i="7"/>
  <c r="H73" i="7"/>
  <c r="F73" i="7"/>
  <c r="H72" i="7"/>
  <c r="F72" i="7"/>
  <c r="H71" i="7"/>
  <c r="G71" i="7"/>
  <c r="F71" i="7"/>
  <c r="H70" i="7"/>
  <c r="F70" i="7"/>
  <c r="H69" i="7"/>
  <c r="G69" i="7"/>
  <c r="F69" i="7"/>
  <c r="H68" i="7"/>
  <c r="G68" i="7"/>
  <c r="F68" i="7"/>
  <c r="H67" i="7"/>
  <c r="G67" i="7"/>
  <c r="F67" i="7"/>
  <c r="H66" i="7"/>
  <c r="G66" i="7"/>
  <c r="F66" i="7"/>
  <c r="H65" i="7"/>
  <c r="G65" i="7"/>
  <c r="F65" i="7"/>
  <c r="H63" i="7"/>
  <c r="G63" i="7"/>
  <c r="F63" i="7"/>
  <c r="H62" i="7"/>
  <c r="G62" i="7"/>
  <c r="F62" i="7"/>
  <c r="H61" i="7"/>
  <c r="G61" i="7"/>
  <c r="F61" i="7"/>
  <c r="H60" i="7"/>
  <c r="G60" i="7"/>
  <c r="F60" i="7"/>
  <c r="H59" i="7"/>
  <c r="G59" i="7"/>
  <c r="F59" i="7"/>
  <c r="H53" i="7"/>
  <c r="G53" i="7"/>
  <c r="F53" i="7"/>
  <c r="H52" i="7"/>
  <c r="G52" i="7"/>
  <c r="F52" i="7"/>
  <c r="H51" i="7"/>
  <c r="G51" i="7"/>
  <c r="F51" i="7"/>
  <c r="H50" i="7"/>
  <c r="G50" i="7"/>
  <c r="F50" i="7"/>
  <c r="H49" i="7"/>
  <c r="G49" i="7"/>
  <c r="F49" i="7"/>
  <c r="H48" i="7"/>
  <c r="G48" i="7"/>
  <c r="F48" i="7"/>
  <c r="H45" i="7"/>
  <c r="G45" i="7"/>
  <c r="F45" i="7"/>
  <c r="H44" i="7"/>
  <c r="G44" i="7"/>
  <c r="F44" i="7"/>
  <c r="H43" i="7"/>
  <c r="G43" i="7"/>
  <c r="F43" i="7"/>
  <c r="H42" i="7"/>
  <c r="G42" i="7"/>
  <c r="F42" i="7"/>
  <c r="H41" i="7"/>
  <c r="G41" i="7"/>
  <c r="F41" i="7"/>
  <c r="H40" i="7"/>
  <c r="G40" i="7"/>
  <c r="F40" i="7"/>
  <c r="H39" i="7"/>
  <c r="G39" i="7"/>
  <c r="F39" i="7"/>
  <c r="H38" i="7"/>
  <c r="G38" i="7"/>
  <c r="F38" i="7"/>
  <c r="H37" i="7"/>
  <c r="G37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H32" i="7"/>
  <c r="G32" i="7"/>
  <c r="F32" i="7"/>
  <c r="H29" i="7"/>
  <c r="G29" i="7"/>
  <c r="F29" i="7"/>
  <c r="H28" i="7"/>
  <c r="G28" i="7"/>
  <c r="F28" i="7"/>
  <c r="H27" i="7"/>
  <c r="G27" i="7"/>
  <c r="F27" i="7"/>
  <c r="H26" i="7"/>
  <c r="G26" i="7"/>
  <c r="F26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19" i="7"/>
  <c r="G19" i="7"/>
  <c r="F19" i="7"/>
  <c r="F18" i="7"/>
  <c r="E18" i="7"/>
  <c r="D18" i="7"/>
  <c r="G18" i="7" s="1"/>
  <c r="C18" i="7"/>
  <c r="H18" i="7" s="1"/>
  <c r="G17" i="7"/>
  <c r="E17" i="7"/>
  <c r="D17" i="7"/>
  <c r="F17" i="7" s="1"/>
  <c r="C17" i="7"/>
  <c r="H17" i="7" s="1"/>
  <c r="F16" i="7"/>
  <c r="E16" i="7"/>
  <c r="H16" i="7" s="1"/>
  <c r="D16" i="7"/>
  <c r="C16" i="7"/>
  <c r="D15" i="7"/>
  <c r="F15" i="7" s="1"/>
  <c r="C15" i="7"/>
  <c r="F14" i="7"/>
  <c r="E14" i="7"/>
  <c r="H14" i="7" s="1"/>
  <c r="D14" i="7"/>
  <c r="C14" i="7"/>
  <c r="D13" i="7"/>
  <c r="F13" i="7" s="1"/>
  <c r="C13" i="7"/>
  <c r="C12" i="7" s="1"/>
  <c r="C11" i="7" s="1"/>
  <c r="C10" i="7" s="1"/>
  <c r="C9" i="7" s="1"/>
  <c r="G59" i="3"/>
  <c r="G21" i="3"/>
  <c r="M22" i="1"/>
  <c r="L22" i="1"/>
  <c r="K22" i="1"/>
  <c r="M21" i="1"/>
  <c r="L21" i="1"/>
  <c r="K21" i="1"/>
  <c r="M19" i="1"/>
  <c r="L19" i="1"/>
  <c r="K19" i="1"/>
  <c r="M18" i="1"/>
  <c r="L18" i="1"/>
  <c r="K18" i="1"/>
  <c r="E13" i="7" l="1"/>
  <c r="G14" i="7"/>
  <c r="E15" i="7"/>
  <c r="G16" i="7"/>
  <c r="D12" i="7"/>
  <c r="H52" i="3"/>
  <c r="I52" i="3"/>
  <c r="G52" i="3"/>
  <c r="H56" i="3"/>
  <c r="H55" i="3" s="1"/>
  <c r="I56" i="3"/>
  <c r="G56" i="3"/>
  <c r="G55" i="3" s="1"/>
  <c r="H59" i="3"/>
  <c r="I59" i="3"/>
  <c r="I55" i="3" s="1"/>
  <c r="I45" i="3"/>
  <c r="H45" i="3"/>
  <c r="G45" i="3"/>
  <c r="H49" i="3"/>
  <c r="H43" i="3" s="1"/>
  <c r="G49" i="3"/>
  <c r="I44" i="3"/>
  <c r="I43" i="3" s="1"/>
  <c r="H44" i="3"/>
  <c r="G44" i="3"/>
  <c r="G43" i="3" s="1"/>
  <c r="I49" i="3"/>
  <c r="I48" i="3"/>
  <c r="H48" i="3"/>
  <c r="G48" i="3"/>
  <c r="I41" i="3"/>
  <c r="H41" i="3"/>
  <c r="G41" i="3"/>
  <c r="I39" i="3"/>
  <c r="H39" i="3"/>
  <c r="G39" i="3"/>
  <c r="I38" i="3"/>
  <c r="I37" i="3" s="1"/>
  <c r="I36" i="3" s="1"/>
  <c r="H38" i="3"/>
  <c r="H37" i="3" s="1"/>
  <c r="H36" i="3" s="1"/>
  <c r="H35" i="3" s="1"/>
  <c r="G38" i="3"/>
  <c r="I40" i="3"/>
  <c r="H40" i="3"/>
  <c r="G40" i="3"/>
  <c r="G37" i="3" s="1"/>
  <c r="G36" i="3" s="1"/>
  <c r="I21" i="3"/>
  <c r="H21" i="3"/>
  <c r="I12" i="3"/>
  <c r="H12" i="3"/>
  <c r="G12" i="3"/>
  <c r="H15" i="3"/>
  <c r="I15" i="3"/>
  <c r="G15" i="3"/>
  <c r="H29" i="3"/>
  <c r="H28" i="3" s="1"/>
  <c r="I29" i="3"/>
  <c r="I28" i="3" s="1"/>
  <c r="G29" i="3"/>
  <c r="G28" i="3" s="1"/>
  <c r="H26" i="3"/>
  <c r="I26" i="3"/>
  <c r="G26" i="3"/>
  <c r="I19" i="3"/>
  <c r="H19" i="3"/>
  <c r="G19" i="3"/>
  <c r="H17" i="3"/>
  <c r="I17" i="3"/>
  <c r="G17" i="3"/>
  <c r="J20" i="1"/>
  <c r="I20" i="1"/>
  <c r="J17" i="1"/>
  <c r="I17" i="1"/>
  <c r="H20" i="1"/>
  <c r="H17" i="1"/>
  <c r="I35" i="3" l="1"/>
  <c r="G11" i="3"/>
  <c r="G10" i="3" s="1"/>
  <c r="F12" i="7"/>
  <c r="D11" i="7"/>
  <c r="G13" i="7"/>
  <c r="E12" i="7"/>
  <c r="H13" i="7"/>
  <c r="G15" i="7"/>
  <c r="H15" i="7"/>
  <c r="K17" i="1"/>
  <c r="K20" i="1"/>
  <c r="G35" i="3"/>
  <c r="L17" i="1"/>
  <c r="M17" i="1"/>
  <c r="M20" i="1"/>
  <c r="L20" i="1"/>
  <c r="H11" i="3"/>
  <c r="H10" i="3" s="1"/>
  <c r="I11" i="3"/>
  <c r="I10" i="3" s="1"/>
  <c r="H12" i="7" l="1"/>
  <c r="G12" i="7"/>
  <c r="E11" i="7"/>
  <c r="F11" i="7"/>
  <c r="D10" i="7"/>
  <c r="G11" i="7" l="1"/>
  <c r="E10" i="7"/>
  <c r="H11" i="7"/>
  <c r="F10" i="7"/>
  <c r="D9" i="7"/>
  <c r="F9" i="7" s="1"/>
  <c r="H10" i="7" l="1"/>
  <c r="G10" i="7"/>
  <c r="E9" i="7"/>
  <c r="G9" i="7" l="1"/>
  <c r="H9" i="7"/>
</calcChain>
</file>

<file path=xl/sharedStrings.xml><?xml version="1.0" encoding="utf-8"?>
<sst xmlns="http://schemas.openxmlformats.org/spreadsheetml/2006/main" count="414" uniqueCount="143">
  <si>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</si>
  <si>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</si>
  <si>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</si>
  <si>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</si>
  <si>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</si>
  <si>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</si>
  <si>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</si>
  <si>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</si>
  <si>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</si>
  <si>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</si>
  <si>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</si>
  <si>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</si>
  <si>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</si>
  <si>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</si>
  <si>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</si>
  <si>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</si>
  <si>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</si>
  <si>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</si>
  <si>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</si>
  <si>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</si>
  <si>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</si>
  <si>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</si>
  <si>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</si>
  <si>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</si>
  <si>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</si>
  <si>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</si>
  <si>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</si>
  <si>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</si>
  <si>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</si>
  <si>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</si>
  <si>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</si>
  <si>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</si>
  <si>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</si>
  <si>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</si>
  <si>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</si>
  <si>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</si>
  <si>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</si>
  <si>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</si>
  <si>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</si>
  <si>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</si>
  <si>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</si>
  <si>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</si>
  <si>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</si>
  <si>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</si>
  <si>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</si>
  <si>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</si>
  <si>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</si>
  <si>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</si>
  <si>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</si>
  <si>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</si>
  <si>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</si>
  <si>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</si>
  <si>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</si>
  <si>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</si>
  <si>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5.4.1.</t>
  </si>
  <si>
    <t>Prihodi o imovine</t>
  </si>
  <si>
    <t>7.2.1.</t>
  </si>
  <si>
    <t>4.8.1.</t>
  </si>
  <si>
    <t>Prihodi za posebne namjene</t>
  </si>
  <si>
    <t>072 Službe za vanjske pacijente</t>
  </si>
  <si>
    <t>07 Zdravstvo</t>
  </si>
  <si>
    <t>5.5.1.</t>
  </si>
  <si>
    <t>Pomoći EU za PK</t>
  </si>
  <si>
    <t>3.2.1.</t>
  </si>
  <si>
    <t>Prihodi od prodaje proizvoda i robe te pruženih usluga, prihodi od donacija te povrati po protestiranim jamstvima</t>
  </si>
  <si>
    <t>Prihodi od upravnih i administrativnih pristojbi, pristojbi po posebnim propisima i naknadama</t>
  </si>
  <si>
    <t>1.1.1.</t>
  </si>
  <si>
    <t>4.4.1.</t>
  </si>
  <si>
    <t>Prihodi za posebne namjene-Decentralizacija</t>
  </si>
  <si>
    <t>4.3.1.</t>
  </si>
  <si>
    <t>Kazne, upravne mjere i ostali prihodi</t>
  </si>
  <si>
    <t>UKUPNO PRIHODI</t>
  </si>
  <si>
    <t>Prihodi za posebne namjene-HZZO</t>
  </si>
  <si>
    <t>UKUPNO RASHODI</t>
  </si>
  <si>
    <t>Pomoći PK</t>
  </si>
  <si>
    <t>Financijski rashodi</t>
  </si>
  <si>
    <t>FINANCIJSKI PLAN ZAVODA ZA HITNU MEDICINU SPLITSKO-DALMATINSKE ŽUPANIJE 
ZA 2023. I PROJEKCIJA ZA 2024. I 2025. GODINU</t>
  </si>
  <si>
    <t>INDEKS</t>
  </si>
  <si>
    <t>2/1</t>
  </si>
  <si>
    <t>3/2</t>
  </si>
  <si>
    <t>3/1</t>
  </si>
  <si>
    <t>FINANCIJSKI PLAN ZAVODA ZA HITNU MEDICINU SPLITSKO-DALMATINSKE ŽUPANIJE 
ZA 2023. I PROJEKCIJE ZA 2024. I 2025. GODINU</t>
  </si>
  <si>
    <t>Predsjednica Upravnog vijeća:</t>
  </si>
  <si>
    <t>Anita Bikić, mag.med.techn.</t>
  </si>
  <si>
    <t>UPRAVNO VIJEĆE</t>
  </si>
  <si>
    <t>Na temelju članka 23. Statuta Zavoda za hitnu medicinu Splitsko-dalmatinske županije Upravno vijeće Zavoda na svojoj</t>
  </si>
  <si>
    <t>Klasa: 003-06/22-01/10</t>
  </si>
  <si>
    <t>Ur.broj: 2181-148-01-06-22-1</t>
  </si>
  <si>
    <t>Split, 20. prosinca 2022.g.</t>
  </si>
  <si>
    <t xml:space="preserve">10. redovnoj sjednici održanoj dana 20. prosinca 2022. godine donijelo je </t>
  </si>
  <si>
    <t>POSEBNI DIO</t>
  </si>
  <si>
    <t>NAZIV</t>
  </si>
  <si>
    <t>GODINE</t>
  </si>
  <si>
    <t>PLAN ZA 2023.G.</t>
  </si>
  <si>
    <t>PROJEKCIJE ZA 2024.G.</t>
  </si>
  <si>
    <t>PROJEKCIJE ZA 2025.G.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</si>
  <si>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</si>
  <si>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</si>
  <si>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</si>
  <si>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</si>
  <si>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</si>
  <si>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</si>
  <si>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</si>
  <si>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3.2.1 Vlastiti prihodi PK</t>
  </si>
  <si>
    <t>63</t>
  </si>
  <si>
    <t>64</t>
  </si>
  <si>
    <t>Prihodi od imovine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</si>
  <si>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</si>
  <si>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</si>
  <si>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</si>
  <si>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</si>
  <si>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</si>
  <si>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</si>
  <si>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</si>
  <si>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</si>
  <si>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</si>
  <si>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</si>
  <si>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</si>
  <si>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</si>
  <si>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</si>
  <si>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</si>
  <si>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</si>
  <si>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</si>
  <si>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</si>
  <si>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</si>
  <si>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</si>
  <si>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</si>
  <si>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34</t>
  </si>
  <si>
    <t>38</t>
  </si>
  <si>
    <t>Ostali rashodi</t>
  </si>
  <si>
    <t>Izvor 3.2.2 Vlastiti prihodi PK - prenesena sredstva</t>
  </si>
  <si>
    <t>Aktivnost A302002 Izgradnja i uređenje objekata te nabava i održavanje opreme</t>
  </si>
  <si>
    <t>42</t>
  </si>
  <si>
    <t>41</t>
  </si>
  <si>
    <t>45</t>
  </si>
  <si>
    <t>Rashodi za dodatna ulaganja na nefinancijskoj imovini</t>
  </si>
  <si>
    <t>Aktivnost A302007 Dodatni timovi HMP u turističkoj sezoni</t>
  </si>
  <si>
    <t>Izvor 5.1.1 Pomoći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</si>
  <si>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</si>
  <si>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</si>
  <si>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</si>
  <si>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Tekući projekt T302003 COVID-19</t>
  </si>
  <si>
    <t>FUNKCIJSKA KLASIFIKACIJA 074 Službe javnog zdravstva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</si>
</sst>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[$€-1]"/>
    <numFmt numFmtId="165" formatCode="0.0"/>
    <numFmt numFmtId="166" formatCode="#,##0.00\ _k_n"/>
    <numFmt numFmtId="167" formatCode="[$-41A]General"/>
    <numFmt numFmtId="168" formatCode="0.0%"/>
    <numFmt numFmtId="169" formatCode="#,##0.00&quot;     &quot;"/>
    <numFmt numFmtId="170" formatCode="[$-41A]0.00%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24" fillId="0" borderId="0" applyBorder="0" applyProtection="0"/>
  </cellStyleXfs>
  <cellXfs count="219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3" fontId="5" fillId="4" borderId="1" xfId="0" quotePrefix="1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3" fontId="5" fillId="3" borderId="1" xfId="0" quotePrefix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164" fontId="5" fillId="3" borderId="3" xfId="0" applyNumberFormat="1" applyFont="1" applyFill="1" applyBorder="1" applyAlignment="1">
      <alignment horizontal="right" wrapText="1"/>
    </xf>
    <xf numFmtId="3" fontId="5" fillId="2" borderId="4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1" fillId="0" borderId="0" xfId="0" applyFont="1"/>
    <xf numFmtId="14" fontId="8" fillId="2" borderId="3" xfId="0" quotePrefix="1" applyNumberFormat="1" applyFont="1" applyFill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1" fillId="0" borderId="0" xfId="0" applyFont="1"/>
    <xf numFmtId="164" fontId="0" fillId="0" borderId="0" xfId="0" applyNumberFormat="1"/>
    <xf numFmtId="3" fontId="8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0" fontId="14" fillId="2" borderId="3" xfId="0" quotePrefix="1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3" fontId="14" fillId="2" borderId="4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164" fontId="14" fillId="2" borderId="3" xfId="0" applyNumberFormat="1" applyFont="1" applyFill="1" applyBorder="1" applyAlignment="1">
      <alignment horizontal="right"/>
    </xf>
    <xf numFmtId="0" fontId="15" fillId="0" borderId="0" xfId="0" applyFont="1"/>
    <xf numFmtId="14" fontId="14" fillId="2" borderId="3" xfId="0" quotePrefix="1" applyNumberFormat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164" fontId="14" fillId="2" borderId="3" xfId="0" applyNumberFormat="1" applyFont="1" applyFill="1" applyBorder="1" applyAlignment="1">
      <alignment horizontal="right" wrapText="1"/>
    </xf>
    <xf numFmtId="0" fontId="17" fillId="0" borderId="3" xfId="0" applyFont="1" applyBorder="1"/>
    <xf numFmtId="164" fontId="17" fillId="0" borderId="3" xfId="0" applyNumberFormat="1" applyFont="1" applyBorder="1"/>
    <xf numFmtId="0" fontId="12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0" fontId="18" fillId="0" borderId="0" xfId="0" applyFont="1"/>
    <xf numFmtId="0" fontId="8" fillId="5" borderId="3" xfId="0" applyFont="1" applyFill="1" applyBorder="1" applyAlignment="1">
      <alignment horizontal="left" vertical="center" wrapText="1"/>
    </xf>
    <xf numFmtId="3" fontId="5" fillId="5" borderId="4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13" fillId="0" borderId="0" xfId="0" applyFont="1"/>
    <xf numFmtId="3" fontId="8" fillId="0" borderId="4" xfId="0" applyNumberFormat="1" applyFont="1" applyBorder="1" applyAlignment="1">
      <alignment horizontal="right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 wrapText="1"/>
    </xf>
    <xf numFmtId="3" fontId="19" fillId="0" borderId="4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0" fontId="17" fillId="0" borderId="0" xfId="0" applyFont="1"/>
    <xf numFmtId="3" fontId="8" fillId="5" borderId="4" xfId="0" applyNumberFormat="1" applyFont="1" applyFill="1" applyBorder="1" applyAlignment="1">
      <alignment horizontal="right"/>
    </xf>
    <xf numFmtId="3" fontId="8" fillId="5" borderId="3" xfId="0" applyNumberFormat="1" applyFont="1" applyFill="1" applyBorder="1" applyAlignment="1">
      <alignment horizontal="right"/>
    </xf>
    <xf numFmtId="164" fontId="8" fillId="5" borderId="3" xfId="0" applyNumberFormat="1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165" fontId="5" fillId="3" borderId="3" xfId="0" applyNumberFormat="1" applyFont="1" applyFill="1" applyBorder="1" applyAlignment="1">
      <alignment horizontal="right"/>
    </xf>
    <xf numFmtId="165" fontId="18" fillId="3" borderId="3" xfId="0" applyNumberFormat="1" applyFont="1" applyFill="1" applyBorder="1"/>
    <xf numFmtId="165" fontId="3" fillId="0" borderId="3" xfId="0" applyNumberFormat="1" applyFont="1" applyBorder="1" applyAlignment="1">
      <alignment horizontal="right"/>
    </xf>
    <xf numFmtId="165" fontId="20" fillId="0" borderId="3" xfId="0" applyNumberFormat="1" applyFont="1" applyBorder="1"/>
    <xf numFmtId="165" fontId="20" fillId="3" borderId="3" xfId="0" applyNumberFormat="1" applyFont="1" applyFill="1" applyBorder="1"/>
    <xf numFmtId="165" fontId="5" fillId="0" borderId="3" xfId="0" applyNumberFormat="1" applyFont="1" applyBorder="1" applyAlignment="1">
      <alignment horizontal="right"/>
    </xf>
    <xf numFmtId="165" fontId="5" fillId="4" borderId="3" xfId="0" applyNumberFormat="1" applyFont="1" applyFill="1" applyBorder="1" applyAlignment="1">
      <alignment horizontal="right"/>
    </xf>
    <xf numFmtId="0" fontId="21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6" fontId="0" fillId="0" borderId="0" xfId="0" applyNumberFormat="1"/>
    <xf numFmtId="166" fontId="11" fillId="0" borderId="0" xfId="0" applyNumberFormat="1" applyFont="1"/>
    <xf numFmtId="166" fontId="1" fillId="0" borderId="0" xfId="0" applyNumberFormat="1" applyFont="1"/>
    <xf numFmtId="166" fontId="13" fillId="0" borderId="0" xfId="0" applyNumberFormat="1" applyFont="1"/>
    <xf numFmtId="166" fontId="17" fillId="0" borderId="0" xfId="0" applyNumberFormat="1" applyFont="1"/>
    <xf numFmtId="166" fontId="15" fillId="0" borderId="0" xfId="0" applyNumberFormat="1" applyFont="1"/>
    <xf numFmtId="166" fontId="12" fillId="0" borderId="0" xfId="0" applyNumberFormat="1" applyFont="1"/>
    <xf numFmtId="164" fontId="8" fillId="0" borderId="3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165" fontId="20" fillId="4" borderId="3" xfId="0" applyNumberFormat="1" applyFont="1" applyFill="1" applyBorder="1"/>
    <xf numFmtId="0" fontId="20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/>
    </xf>
    <xf numFmtId="0" fontId="5" fillId="0" borderId="0" xfId="0" quotePrefix="1" applyFont="1" applyAlignment="1">
      <alignment horizontal="center" vertical="center" wrapText="1"/>
    </xf>
    <xf numFmtId="0" fontId="20" fillId="3" borderId="3" xfId="0" applyFont="1" applyFill="1" applyBorder="1"/>
    <xf numFmtId="0" fontId="20" fillId="0" borderId="3" xfId="0" applyFont="1" applyBorder="1"/>
    <xf numFmtId="0" fontId="8" fillId="0" borderId="0" xfId="0" quotePrefix="1" applyFont="1" applyAlignment="1">
      <alignment horizontal="left" wrapText="1"/>
    </xf>
    <xf numFmtId="0" fontId="6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0" fillId="0" borderId="0" xfId="0" applyFont="1" applyAlignment="1">
      <alignment wrapText="1"/>
    </xf>
    <xf numFmtId="167" fontId="25" fillId="0" borderId="0" xfId="1" applyFont="1"/>
    <xf numFmtId="168" fontId="25" fillId="0" borderId="0" xfId="1" applyNumberFormat="1" applyFont="1"/>
    <xf numFmtId="169" fontId="25" fillId="0" borderId="0" xfId="1" applyNumberFormat="1" applyFont="1"/>
    <xf numFmtId="167" fontId="25" fillId="0" borderId="6" xfId="1" applyFont="1" applyBorder="1"/>
    <xf numFmtId="169" fontId="25" fillId="0" borderId="7" xfId="1" applyNumberFormat="1" applyFont="1" applyBorder="1"/>
    <xf numFmtId="170" fontId="25" fillId="0" borderId="0" xfId="1" applyNumberFormat="1" applyFont="1"/>
    <xf numFmtId="167" fontId="25" fillId="0" borderId="7" xfId="1" applyFont="1" applyBorder="1"/>
    <xf numFmtId="0" fontId="27" fillId="0" borderId="0" xfId="0" applyFont="1"/>
    <xf numFmtId="0" fontId="6" fillId="0" borderId="0" xfId="0" applyFont="1"/>
    <xf numFmtId="4" fontId="6" fillId="0" borderId="0" xfId="0" applyNumberFormat="1" applyFont="1"/>
    <xf numFmtId="0" fontId="29" fillId="0" borderId="3" xfId="0" applyFont="1" applyBorder="1" applyAlignment="1">
      <alignment horizontal="center"/>
    </xf>
    <xf numFmtId="0" fontId="27" fillId="0" borderId="3" xfId="0" applyFont="1" applyBorder="1"/>
    <xf numFmtId="0" fontId="29" fillId="0" borderId="3" xfId="0" applyFont="1" applyBorder="1" applyAlignment="1">
      <alignment horizontal="center" wrapText="1"/>
    </xf>
    <xf numFmtId="164" fontId="29" fillId="7" borderId="3" xfId="0" applyNumberFormat="1" applyFont="1" applyFill="1" applyBorder="1"/>
    <xf numFmtId="4" fontId="29" fillId="7" borderId="3" xfId="0" applyNumberFormat="1" applyFont="1" applyFill="1" applyBorder="1"/>
    <xf numFmtId="164" fontId="29" fillId="0" borderId="3" xfId="0" applyNumberFormat="1" applyFont="1" applyBorder="1"/>
    <xf numFmtId="4" fontId="29" fillId="0" borderId="3" xfId="0" applyNumberFormat="1" applyFont="1" applyBorder="1"/>
    <xf numFmtId="164" fontId="27" fillId="6" borderId="3" xfId="0" applyNumberFormat="1" applyFont="1" applyFill="1" applyBorder="1"/>
    <xf numFmtId="4" fontId="27" fillId="6" borderId="3" xfId="0" applyNumberFormat="1" applyFont="1" applyFill="1" applyBorder="1"/>
    <xf numFmtId="164" fontId="27" fillId="0" borderId="3" xfId="0" applyNumberFormat="1" applyFont="1" applyBorder="1"/>
    <xf numFmtId="4" fontId="27" fillId="0" borderId="3" xfId="0" applyNumberFormat="1" applyFont="1" applyBorder="1"/>
    <xf numFmtId="164" fontId="29" fillId="5" borderId="3" xfId="0" applyNumberFormat="1" applyFont="1" applyFill="1" applyBorder="1"/>
    <xf numFmtId="4" fontId="29" fillId="5" borderId="3" xfId="0" applyNumberFormat="1" applyFont="1" applyFill="1" applyBorder="1"/>
    <xf numFmtId="166" fontId="8" fillId="0" borderId="0" xfId="0" applyNumberFormat="1" applyFont="1"/>
    <xf numFmtId="0" fontId="8" fillId="0" borderId="0" xfId="0" applyFont="1"/>
    <xf numFmtId="0" fontId="26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20" fillId="0" borderId="0" xfId="0" applyFont="1" applyAlignment="1">
      <alignment horizontal="left" wrapText="1"/>
    </xf>
    <xf numFmtId="0" fontId="14" fillId="0" borderId="3" xfId="0" applyFont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4" fillId="0" borderId="3" xfId="0" applyFont="1" applyBorder="1"/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/>
    <xf numFmtId="0" fontId="16" fillId="7" borderId="3" xfId="0" applyFont="1" applyFill="1" applyBorder="1"/>
    <xf numFmtId="0" fontId="29" fillId="0" borderId="3" xfId="0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27" fillId="0" borderId="3" xfId="0" applyFont="1" applyBorder="1"/>
    <xf numFmtId="0" fontId="29" fillId="0" borderId="8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9" fillId="7" borderId="3" xfId="0" applyFont="1" applyFill="1" applyBorder="1"/>
    <xf numFmtId="0" fontId="29" fillId="5" borderId="3" xfId="0" applyFont="1" applyFill="1" applyBorder="1"/>
  </cellXfs>
  <cellStyles count="2">
    <cellStyle name="Excel Built-in Normal" xfId="1" xr:uid="{384B591F-D337-42E0-A800-FC5DE03D0E6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"/>
  <sheetViews>
    <sheetView tabSelected="1" view="pageLayout" topLeftCell="A2" zoomScaleNormal="100" workbookViewId="0">
      <selection activeCell="H38" sqref="H38"/>
    </sheetView>
  </sheetViews>
  <sheetFormatPr defaultRowHeight="15" x14ac:dyDescent="0.25"/>
  <cols>
    <col min="5" max="5" width="11.42578125" customWidth="1"/>
    <col min="6" max="6" width="25.28515625" hidden="1" customWidth="1"/>
    <col min="7" max="7" width="7.42578125" hidden="1" customWidth="1"/>
    <col min="8" max="8" width="16.28515625" customWidth="1"/>
    <col min="9" max="9" width="15.5703125" customWidth="1"/>
    <col min="10" max="10" width="15" customWidth="1"/>
  </cols>
  <sheetData>
    <row r="1" spans="1:31" s="115" customFormat="1" ht="12.75" hidden="1" x14ac:dyDescent="0.2">
      <c r="A1" s="133" t="s">
        <v>84</v>
      </c>
      <c r="B1" s="133"/>
      <c r="C1" s="133"/>
      <c r="D1" s="134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6"/>
      <c r="AE1" s="133"/>
    </row>
    <row r="2" spans="1:31" s="115" customFormat="1" ht="12.75" x14ac:dyDescent="0.2">
      <c r="A2" s="133" t="s">
        <v>86</v>
      </c>
      <c r="B2" s="133"/>
      <c r="C2" s="133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7"/>
      <c r="AE2" s="138"/>
    </row>
    <row r="3" spans="1:31" s="115" customFormat="1" ht="12.75" x14ac:dyDescent="0.2">
      <c r="A3" s="133" t="s">
        <v>87</v>
      </c>
      <c r="B3" s="133"/>
      <c r="C3" s="133"/>
      <c r="D3" s="134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9"/>
      <c r="AE3" s="133"/>
    </row>
    <row r="4" spans="1:31" s="115" customFormat="1" ht="12.75" x14ac:dyDescent="0.2">
      <c r="A4" s="133" t="s">
        <v>88</v>
      </c>
      <c r="B4" s="133"/>
      <c r="C4" s="133"/>
      <c r="D4" s="134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9"/>
      <c r="AE4" s="133"/>
    </row>
    <row r="5" spans="1:31" s="115" customFormat="1" ht="12.75" x14ac:dyDescent="0.2">
      <c r="A5" s="133"/>
      <c r="B5" s="133"/>
      <c r="C5" s="133"/>
      <c r="D5" s="134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9"/>
      <c r="AE5" s="133"/>
    </row>
    <row r="6" spans="1:31" s="115" customFormat="1" ht="12.75" x14ac:dyDescent="0.2">
      <c r="A6" s="133" t="s">
        <v>85</v>
      </c>
      <c r="B6" s="133"/>
      <c r="C6" s="133"/>
      <c r="D6" s="134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9"/>
      <c r="AE6" s="133"/>
    </row>
    <row r="7" spans="1:31" s="115" customFormat="1" ht="12.75" x14ac:dyDescent="0.2">
      <c r="A7" s="133" t="s">
        <v>89</v>
      </c>
      <c r="B7" s="133"/>
      <c r="C7" s="133"/>
      <c r="D7" s="134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9"/>
      <c r="AE7" s="133"/>
    </row>
    <row r="8" spans="1:31" s="115" customFormat="1" ht="12.75" x14ac:dyDescent="0.2">
      <c r="A8" s="133"/>
      <c r="B8" s="133"/>
      <c r="C8" s="133"/>
      <c r="D8" s="134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9"/>
      <c r="AE8" s="133"/>
    </row>
    <row r="9" spans="1:31" ht="42" customHeight="1" x14ac:dyDescent="0.25">
      <c r="A9" s="158" t="s">
        <v>81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31" ht="11.2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115"/>
      <c r="L10" s="115"/>
      <c r="M10" s="115"/>
    </row>
    <row r="11" spans="1:31" ht="15.75" customHeight="1" x14ac:dyDescent="0.25">
      <c r="A11" s="174" t="s">
        <v>34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31" x14ac:dyDescent="0.25">
      <c r="A12" s="46"/>
      <c r="B12" s="46"/>
      <c r="C12" s="46"/>
      <c r="D12" s="46"/>
      <c r="E12" s="46"/>
      <c r="F12" s="46"/>
      <c r="G12" s="46"/>
      <c r="H12" s="46"/>
      <c r="I12" s="4"/>
      <c r="J12" s="4"/>
      <c r="K12" s="115"/>
      <c r="L12" s="115"/>
      <c r="M12" s="115"/>
    </row>
    <row r="13" spans="1:31" ht="18" customHeight="1" x14ac:dyDescent="0.25">
      <c r="A13" s="174" t="s">
        <v>40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</row>
    <row r="14" spans="1:31" x14ac:dyDescent="0.25">
      <c r="A14" s="116"/>
      <c r="B14" s="117"/>
      <c r="C14" s="117"/>
      <c r="D14" s="117"/>
      <c r="E14" s="118"/>
      <c r="F14" s="119"/>
      <c r="G14" s="119"/>
      <c r="H14" s="119"/>
      <c r="I14" s="119"/>
      <c r="J14" s="113"/>
      <c r="K14" s="115"/>
      <c r="L14" s="115"/>
      <c r="M14" s="72"/>
    </row>
    <row r="15" spans="1:31" ht="25.5" x14ac:dyDescent="0.25">
      <c r="A15" s="19"/>
      <c r="B15" s="20"/>
      <c r="C15" s="20"/>
      <c r="D15" s="21"/>
      <c r="E15" s="22"/>
      <c r="F15" s="2" t="s">
        <v>42</v>
      </c>
      <c r="G15" s="2" t="s">
        <v>43</v>
      </c>
      <c r="H15" s="2" t="s">
        <v>45</v>
      </c>
      <c r="I15" s="2" t="s">
        <v>46</v>
      </c>
      <c r="J15" s="2" t="s">
        <v>47</v>
      </c>
      <c r="K15" s="178" t="s">
        <v>77</v>
      </c>
      <c r="L15" s="179"/>
      <c r="M15" s="180"/>
    </row>
    <row r="16" spans="1:31" s="58" customFormat="1" ht="12.75" x14ac:dyDescent="0.2">
      <c r="A16" s="19"/>
      <c r="B16" s="20"/>
      <c r="C16" s="20"/>
      <c r="D16" s="21"/>
      <c r="E16" s="22"/>
      <c r="F16" s="2"/>
      <c r="G16" s="2"/>
      <c r="H16" s="2">
        <v>1</v>
      </c>
      <c r="I16" s="2">
        <v>2</v>
      </c>
      <c r="J16" s="2">
        <v>3</v>
      </c>
      <c r="K16" s="120" t="s">
        <v>78</v>
      </c>
      <c r="L16" s="121" t="s">
        <v>79</v>
      </c>
      <c r="M16" s="121" t="s">
        <v>80</v>
      </c>
    </row>
    <row r="17" spans="1:13" x14ac:dyDescent="0.25">
      <c r="A17" s="181" t="s">
        <v>0</v>
      </c>
      <c r="B17" s="162"/>
      <c r="C17" s="162"/>
      <c r="D17" s="162"/>
      <c r="E17" s="182"/>
      <c r="F17" s="23">
        <v>0</v>
      </c>
      <c r="G17" s="23">
        <v>0</v>
      </c>
      <c r="H17" s="32">
        <f>H18+H19</f>
        <v>19591825.629999999</v>
      </c>
      <c r="I17" s="32">
        <f>I18+I19</f>
        <v>19150308.57</v>
      </c>
      <c r="J17" s="32">
        <f>J18+J19</f>
        <v>19245868.98</v>
      </c>
      <c r="K17" s="95">
        <f>I17/H17*100</f>
        <v>97.746422062250673</v>
      </c>
      <c r="L17" s="96">
        <f>J17/I17*100</f>
        <v>100.49900193331453</v>
      </c>
      <c r="M17" s="96">
        <f>J17/H17*100</f>
        <v>98.234178598087098</v>
      </c>
    </row>
    <row r="18" spans="1:13" x14ac:dyDescent="0.25">
      <c r="A18" s="171" t="s">
        <v>1</v>
      </c>
      <c r="B18" s="164"/>
      <c r="C18" s="164"/>
      <c r="D18" s="164"/>
      <c r="E18" s="160"/>
      <c r="F18" s="24"/>
      <c r="G18" s="24"/>
      <c r="H18" s="33">
        <v>19591560.18</v>
      </c>
      <c r="I18" s="33">
        <v>19150043.120000001</v>
      </c>
      <c r="J18" s="33">
        <v>19245603.530000001</v>
      </c>
      <c r="K18" s="97">
        <f t="shared" ref="K18:L22" si="0">I18/H18*100</f>
        <v>97.746391528068699</v>
      </c>
      <c r="L18" s="98">
        <f t="shared" si="0"/>
        <v>100.49900885027354</v>
      </c>
      <c r="M18" s="98">
        <f t="shared" ref="M18:M22" si="1">J18/H18*100</f>
        <v>98.234154672616796</v>
      </c>
    </row>
    <row r="19" spans="1:13" x14ac:dyDescent="0.25">
      <c r="A19" s="159" t="s">
        <v>2</v>
      </c>
      <c r="B19" s="160"/>
      <c r="C19" s="160"/>
      <c r="D19" s="160"/>
      <c r="E19" s="160"/>
      <c r="F19" s="24"/>
      <c r="G19" s="24"/>
      <c r="H19" s="33">
        <v>265.45</v>
      </c>
      <c r="I19" s="33">
        <v>265.45</v>
      </c>
      <c r="J19" s="33">
        <v>265.45</v>
      </c>
      <c r="K19" s="97">
        <f t="shared" si="0"/>
        <v>100</v>
      </c>
      <c r="L19" s="98">
        <f t="shared" si="0"/>
        <v>100</v>
      </c>
      <c r="M19" s="98">
        <f t="shared" si="1"/>
        <v>100</v>
      </c>
    </row>
    <row r="20" spans="1:13" x14ac:dyDescent="0.25">
      <c r="A20" s="29" t="s">
        <v>3</v>
      </c>
      <c r="B20" s="30"/>
      <c r="C20" s="30"/>
      <c r="D20" s="30"/>
      <c r="E20" s="30"/>
      <c r="F20" s="23">
        <v>0</v>
      </c>
      <c r="G20" s="23">
        <v>0</v>
      </c>
      <c r="H20" s="32">
        <f>H21+H22</f>
        <v>19591825.629999999</v>
      </c>
      <c r="I20" s="32">
        <f>I21+I22</f>
        <v>19150308.57</v>
      </c>
      <c r="J20" s="32">
        <f>J21+J22</f>
        <v>19245868.979999997</v>
      </c>
      <c r="K20" s="95">
        <f t="shared" si="0"/>
        <v>97.746422062250673</v>
      </c>
      <c r="L20" s="96">
        <f t="shared" si="0"/>
        <v>100.49900193331452</v>
      </c>
      <c r="M20" s="96">
        <f t="shared" si="1"/>
        <v>98.23417859808707</v>
      </c>
    </row>
    <row r="21" spans="1:13" x14ac:dyDescent="0.25">
      <c r="A21" s="163" t="s">
        <v>4</v>
      </c>
      <c r="B21" s="164"/>
      <c r="C21" s="164"/>
      <c r="D21" s="164"/>
      <c r="E21" s="164"/>
      <c r="F21" s="24"/>
      <c r="G21" s="24"/>
      <c r="H21" s="33">
        <v>18338428.579999998</v>
      </c>
      <c r="I21" s="33">
        <v>18278054.27</v>
      </c>
      <c r="J21" s="34">
        <v>18435994.399999999</v>
      </c>
      <c r="K21" s="97">
        <f t="shared" si="0"/>
        <v>99.670777080290051</v>
      </c>
      <c r="L21" s="98">
        <f t="shared" si="0"/>
        <v>100.86409706234009</v>
      </c>
      <c r="M21" s="98">
        <f t="shared" si="1"/>
        <v>100.53202933705239</v>
      </c>
    </row>
    <row r="22" spans="1:13" x14ac:dyDescent="0.25">
      <c r="A22" s="159" t="s">
        <v>5</v>
      </c>
      <c r="B22" s="160"/>
      <c r="C22" s="160"/>
      <c r="D22" s="160"/>
      <c r="E22" s="160"/>
      <c r="F22" s="24"/>
      <c r="G22" s="24"/>
      <c r="H22" s="33">
        <v>1253397.05</v>
      </c>
      <c r="I22" s="33">
        <v>872254.3</v>
      </c>
      <c r="J22" s="34">
        <v>809874.58</v>
      </c>
      <c r="K22" s="97">
        <f t="shared" si="0"/>
        <v>69.591220116562425</v>
      </c>
      <c r="L22" s="98">
        <f t="shared" si="0"/>
        <v>92.848447981282504</v>
      </c>
      <c r="M22" s="98">
        <f t="shared" si="1"/>
        <v>64.614367809466273</v>
      </c>
    </row>
    <row r="23" spans="1:13" x14ac:dyDescent="0.25">
      <c r="A23" s="161" t="s">
        <v>6</v>
      </c>
      <c r="B23" s="162"/>
      <c r="C23" s="162"/>
      <c r="D23" s="162"/>
      <c r="E23" s="162"/>
      <c r="F23" s="23">
        <v>0</v>
      </c>
      <c r="G23" s="23">
        <v>0</v>
      </c>
      <c r="H23" s="35">
        <v>0</v>
      </c>
      <c r="I23" s="35">
        <v>0</v>
      </c>
      <c r="J23" s="35">
        <v>0</v>
      </c>
      <c r="K23" s="95"/>
      <c r="L23" s="99"/>
      <c r="M23" s="99"/>
    </row>
    <row r="24" spans="1:13" x14ac:dyDescent="0.25">
      <c r="A24" s="46"/>
      <c r="B24" s="122"/>
      <c r="C24" s="122"/>
      <c r="D24" s="122"/>
      <c r="E24" s="122"/>
      <c r="F24" s="122"/>
      <c r="G24" s="122"/>
      <c r="H24" s="1"/>
      <c r="I24" s="1"/>
      <c r="J24" s="1"/>
      <c r="K24" s="115"/>
      <c r="L24" s="115"/>
      <c r="M24" s="115"/>
    </row>
    <row r="25" spans="1:13" ht="18" customHeight="1" x14ac:dyDescent="0.25">
      <c r="A25" s="174" t="s">
        <v>41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</row>
    <row r="26" spans="1:13" x14ac:dyDescent="0.25">
      <c r="A26" s="46"/>
      <c r="B26" s="122"/>
      <c r="C26" s="122"/>
      <c r="D26" s="122"/>
      <c r="E26" s="122"/>
      <c r="F26" s="122"/>
      <c r="G26" s="122"/>
      <c r="H26" s="1"/>
      <c r="I26" s="1"/>
      <c r="J26" s="1"/>
      <c r="K26" s="115"/>
      <c r="L26" s="115"/>
      <c r="M26" s="115"/>
    </row>
    <row r="27" spans="1:13" ht="25.5" x14ac:dyDescent="0.25">
      <c r="A27" s="19"/>
      <c r="B27" s="20"/>
      <c r="C27" s="20"/>
      <c r="D27" s="21"/>
      <c r="E27" s="22"/>
      <c r="F27" s="2" t="s">
        <v>12</v>
      </c>
      <c r="G27" s="2" t="s">
        <v>13</v>
      </c>
      <c r="H27" s="2" t="s">
        <v>45</v>
      </c>
      <c r="I27" s="2" t="s">
        <v>46</v>
      </c>
      <c r="J27" s="2" t="s">
        <v>47</v>
      </c>
      <c r="K27" s="175" t="s">
        <v>77</v>
      </c>
      <c r="L27" s="176"/>
      <c r="M27" s="177"/>
    </row>
    <row r="28" spans="1:13" s="102" customFormat="1" ht="12.75" x14ac:dyDescent="0.2">
      <c r="A28" s="19"/>
      <c r="B28" s="20"/>
      <c r="C28" s="20"/>
      <c r="D28" s="21"/>
      <c r="E28" s="22"/>
      <c r="F28" s="2"/>
      <c r="G28" s="2"/>
      <c r="H28" s="2">
        <v>1</v>
      </c>
      <c r="I28" s="2">
        <v>2</v>
      </c>
      <c r="J28" s="2">
        <v>3</v>
      </c>
      <c r="K28" s="123" t="s">
        <v>78</v>
      </c>
      <c r="L28" s="124" t="s">
        <v>79</v>
      </c>
      <c r="M28" s="124" t="s">
        <v>80</v>
      </c>
    </row>
    <row r="29" spans="1:13" ht="15.75" customHeight="1" x14ac:dyDescent="0.25">
      <c r="A29" s="171" t="s">
        <v>8</v>
      </c>
      <c r="B29" s="172"/>
      <c r="C29" s="172"/>
      <c r="D29" s="172"/>
      <c r="E29" s="173"/>
      <c r="F29" s="24"/>
      <c r="G29" s="24"/>
      <c r="H29" s="33"/>
      <c r="I29" s="33"/>
      <c r="J29" s="33"/>
      <c r="K29" s="100"/>
      <c r="L29" s="98"/>
      <c r="M29" s="98"/>
    </row>
    <row r="30" spans="1:13" ht="27" customHeight="1" x14ac:dyDescent="0.25">
      <c r="A30" s="171" t="s">
        <v>9</v>
      </c>
      <c r="B30" s="164"/>
      <c r="C30" s="164"/>
      <c r="D30" s="164"/>
      <c r="E30" s="164"/>
      <c r="F30" s="24"/>
      <c r="G30" s="24"/>
      <c r="H30" s="33"/>
      <c r="I30" s="33"/>
      <c r="J30" s="33"/>
      <c r="K30" s="100"/>
      <c r="L30" s="98"/>
      <c r="M30" s="98"/>
    </row>
    <row r="31" spans="1:13" x14ac:dyDescent="0.25">
      <c r="A31" s="161" t="s">
        <v>10</v>
      </c>
      <c r="B31" s="162"/>
      <c r="C31" s="162"/>
      <c r="D31" s="162"/>
      <c r="E31" s="162"/>
      <c r="F31" s="23">
        <v>0</v>
      </c>
      <c r="G31" s="23">
        <v>0</v>
      </c>
      <c r="H31" s="32">
        <v>0</v>
      </c>
      <c r="I31" s="32">
        <v>0</v>
      </c>
      <c r="J31" s="32">
        <v>0</v>
      </c>
      <c r="K31" s="95"/>
      <c r="L31" s="99"/>
      <c r="M31" s="99"/>
    </row>
    <row r="32" spans="1:13" x14ac:dyDescent="0.25">
      <c r="A32" s="125"/>
      <c r="B32" s="122"/>
      <c r="C32" s="122"/>
      <c r="D32" s="122"/>
      <c r="E32" s="122"/>
      <c r="F32" s="122"/>
      <c r="G32" s="122"/>
      <c r="H32" s="1"/>
      <c r="I32" s="1"/>
      <c r="J32" s="1"/>
      <c r="K32" s="115"/>
      <c r="L32" s="115"/>
      <c r="M32" s="115"/>
    </row>
    <row r="33" spans="1:13" ht="18" customHeight="1" x14ac:dyDescent="0.25">
      <c r="A33" s="174" t="s">
        <v>52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</row>
    <row r="34" spans="1:13" x14ac:dyDescent="0.25">
      <c r="A34" s="125"/>
      <c r="B34" s="122"/>
      <c r="C34" s="122"/>
      <c r="D34" s="122"/>
      <c r="E34" s="122"/>
      <c r="F34" s="122"/>
      <c r="G34" s="122"/>
      <c r="H34" s="1"/>
      <c r="I34" s="1"/>
      <c r="J34" s="1"/>
      <c r="K34" s="115"/>
      <c r="L34" s="115"/>
      <c r="M34" s="115"/>
    </row>
    <row r="35" spans="1:13" ht="25.5" x14ac:dyDescent="0.25">
      <c r="A35" s="19"/>
      <c r="B35" s="20"/>
      <c r="C35" s="20"/>
      <c r="D35" s="21"/>
      <c r="E35" s="22"/>
      <c r="F35" s="2" t="s">
        <v>12</v>
      </c>
      <c r="G35" s="2" t="s">
        <v>13</v>
      </c>
      <c r="H35" s="2" t="s">
        <v>45</v>
      </c>
      <c r="I35" s="2" t="s">
        <v>46</v>
      </c>
      <c r="J35" s="2" t="s">
        <v>47</v>
      </c>
      <c r="K35" s="175" t="s">
        <v>77</v>
      </c>
      <c r="L35" s="176"/>
      <c r="M35" s="177"/>
    </row>
    <row r="36" spans="1:13" s="102" customFormat="1" ht="12.75" x14ac:dyDescent="0.2">
      <c r="A36" s="19"/>
      <c r="B36" s="20"/>
      <c r="C36" s="20"/>
      <c r="D36" s="21"/>
      <c r="E36" s="22"/>
      <c r="F36" s="103"/>
      <c r="G36" s="103"/>
      <c r="H36" s="103">
        <v>1</v>
      </c>
      <c r="I36" s="103">
        <v>2</v>
      </c>
      <c r="J36" s="2">
        <v>3</v>
      </c>
      <c r="K36" s="123" t="s">
        <v>78</v>
      </c>
      <c r="L36" s="124" t="s">
        <v>79</v>
      </c>
      <c r="M36" s="124" t="s">
        <v>80</v>
      </c>
    </row>
    <row r="37" spans="1:13" ht="23.25" customHeight="1" x14ac:dyDescent="0.25">
      <c r="A37" s="165" t="s">
        <v>44</v>
      </c>
      <c r="B37" s="166"/>
      <c r="C37" s="166"/>
      <c r="D37" s="166"/>
      <c r="E37" s="167"/>
      <c r="F37" s="26"/>
      <c r="G37" s="26"/>
      <c r="H37" s="26"/>
      <c r="I37" s="26"/>
      <c r="J37" s="27"/>
      <c r="K37" s="101"/>
      <c r="L37" s="114"/>
      <c r="M37" s="114"/>
    </row>
    <row r="38" spans="1:13" ht="30" customHeight="1" x14ac:dyDescent="0.25">
      <c r="A38" s="168" t="s">
        <v>7</v>
      </c>
      <c r="B38" s="169"/>
      <c r="C38" s="169"/>
      <c r="D38" s="169"/>
      <c r="E38" s="170"/>
      <c r="F38" s="28"/>
      <c r="G38" s="28"/>
      <c r="H38" s="28"/>
      <c r="I38" s="28"/>
      <c r="J38" s="25"/>
      <c r="K38" s="126"/>
      <c r="L38" s="126"/>
      <c r="M38" s="126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 x14ac:dyDescent="0.25">
      <c r="A41" s="163" t="s">
        <v>11</v>
      </c>
      <c r="B41" s="164"/>
      <c r="C41" s="164"/>
      <c r="D41" s="164"/>
      <c r="E41" s="164"/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127"/>
      <c r="L41" s="127"/>
      <c r="M41" s="127"/>
    </row>
    <row r="42" spans="1:13" ht="11.25" customHeight="1" x14ac:dyDescent="0.25">
      <c r="A42" s="128"/>
      <c r="B42" s="129"/>
      <c r="C42" s="129"/>
      <c r="D42" s="129"/>
      <c r="E42" s="129"/>
      <c r="F42" s="130"/>
      <c r="G42" s="130"/>
      <c r="H42" s="130"/>
      <c r="I42" s="130"/>
      <c r="J42" s="130"/>
      <c r="K42" s="115"/>
      <c r="L42" s="115"/>
      <c r="M42" s="115"/>
    </row>
    <row r="43" spans="1:13" ht="13.5" customHeight="1" x14ac:dyDescent="0.25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15"/>
      <c r="L43" s="115"/>
      <c r="M43" s="115"/>
    </row>
    <row r="44" spans="1:13" ht="15" customHeight="1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5" t="s">
        <v>82</v>
      </c>
      <c r="K44" s="115"/>
      <c r="L44" s="115"/>
      <c r="M44" s="115"/>
    </row>
    <row r="45" spans="1:13" ht="14.25" customHeight="1" x14ac:dyDescent="0.25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15"/>
      <c r="L45" s="115"/>
      <c r="M45" s="115"/>
    </row>
    <row r="46" spans="1:13" ht="15.75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 t="s">
        <v>83</v>
      </c>
      <c r="K46" s="115"/>
      <c r="L46" s="115"/>
      <c r="M46" s="115"/>
    </row>
    <row r="47" spans="1:13" ht="14.25" customHeight="1" x14ac:dyDescent="0.25">
      <c r="A47" s="131"/>
      <c r="B47" s="132"/>
      <c r="C47" s="132"/>
      <c r="D47" s="132"/>
      <c r="E47" s="132"/>
      <c r="F47" s="132"/>
      <c r="G47" s="132"/>
      <c r="H47" s="132"/>
      <c r="I47" s="132"/>
      <c r="J47" s="183"/>
      <c r="K47" s="183"/>
      <c r="L47" s="183"/>
      <c r="M47" s="183"/>
    </row>
    <row r="48" spans="1:13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</row>
    <row r="49" spans="1:13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</row>
  </sheetData>
  <mergeCells count="21">
    <mergeCell ref="A11:M11"/>
    <mergeCell ref="A17:E17"/>
    <mergeCell ref="A18:E18"/>
    <mergeCell ref="A19:E19"/>
    <mergeCell ref="J47:M47"/>
    <mergeCell ref="A9:M9"/>
    <mergeCell ref="A22:E22"/>
    <mergeCell ref="A23:E23"/>
    <mergeCell ref="A21:E21"/>
    <mergeCell ref="A41:E41"/>
    <mergeCell ref="A37:E37"/>
    <mergeCell ref="A38:E38"/>
    <mergeCell ref="A29:E29"/>
    <mergeCell ref="A30:E30"/>
    <mergeCell ref="A31:E31"/>
    <mergeCell ref="A33:M33"/>
    <mergeCell ref="K35:M35"/>
    <mergeCell ref="K15:M15"/>
    <mergeCell ref="K27:M27"/>
    <mergeCell ref="A25:M25"/>
    <mergeCell ref="A13:M13"/>
  </mergeCells>
  <pageMargins left="0.7" right="0.7" top="0.75" bottom="0.75" header="0.3" footer="0.3"/>
  <pageSetup paperSize="9" scale="66" fitToWidth="0" orientation="landscape" r:id="rId1"/>
  <headerFooter>
    <oddHeader>&amp;L&amp;"-,Podebljano"ZAVOD ZA HITNU MEDICINU SPLITSKO-DALMATINSKE ŽUPANIJE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topLeftCell="A49" workbookViewId="0">
      <selection activeCell="D68" sqref="D6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7109375" bestFit="1" customWidth="1"/>
    <col min="4" max="4" width="25.28515625" customWidth="1"/>
    <col min="5" max="6" width="25.28515625" hidden="1" customWidth="1"/>
    <col min="7" max="7" width="16.7109375" customWidth="1"/>
    <col min="8" max="8" width="15.42578125" customWidth="1"/>
    <col min="9" max="9" width="15.5703125" customWidth="1"/>
    <col min="10" max="10" width="16.28515625" style="104" customWidth="1"/>
    <col min="11" max="13" width="7.42578125" style="104" customWidth="1"/>
  </cols>
  <sheetData>
    <row r="1" spans="1:13" ht="42" customHeight="1" x14ac:dyDescent="0.25">
      <c r="A1" s="190" t="s">
        <v>81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3" ht="18" customHeight="1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</row>
    <row r="3" spans="1:13" ht="15.75" x14ac:dyDescent="0.25">
      <c r="A3" s="190" t="s">
        <v>34</v>
      </c>
      <c r="B3" s="190"/>
      <c r="C3" s="190"/>
      <c r="D3" s="190"/>
      <c r="E3" s="190"/>
      <c r="F3" s="190"/>
      <c r="G3" s="190"/>
      <c r="H3" s="192"/>
      <c r="I3" s="192"/>
    </row>
    <row r="4" spans="1:13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13" ht="18" customHeight="1" x14ac:dyDescent="0.25">
      <c r="A5" s="190" t="s">
        <v>15</v>
      </c>
      <c r="B5" s="193"/>
      <c r="C5" s="193"/>
      <c r="D5" s="193"/>
      <c r="E5" s="193"/>
      <c r="F5" s="193"/>
      <c r="G5" s="193"/>
      <c r="H5" s="193"/>
      <c r="I5" s="193"/>
    </row>
    <row r="6" spans="1:13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13" ht="15.75" x14ac:dyDescent="0.25">
      <c r="A7" s="190" t="s">
        <v>1</v>
      </c>
      <c r="B7" s="191"/>
      <c r="C7" s="191"/>
      <c r="D7" s="191"/>
      <c r="E7" s="191"/>
      <c r="F7" s="191"/>
      <c r="G7" s="191"/>
      <c r="H7" s="191"/>
      <c r="I7" s="191"/>
    </row>
    <row r="8" spans="1:13" s="48" customFormat="1" ht="12.75" x14ac:dyDescent="0.2">
      <c r="A8" s="46"/>
      <c r="B8" s="46"/>
      <c r="C8" s="46"/>
      <c r="D8" s="46"/>
      <c r="E8" s="46"/>
      <c r="F8" s="46"/>
      <c r="G8" s="47"/>
      <c r="H8" s="47"/>
      <c r="I8" s="47"/>
      <c r="J8" s="105"/>
      <c r="K8" s="105"/>
      <c r="L8" s="105"/>
      <c r="M8" s="105"/>
    </row>
    <row r="9" spans="1:13" ht="25.5" x14ac:dyDescent="0.25">
      <c r="A9" s="15" t="s">
        <v>16</v>
      </c>
      <c r="B9" s="14" t="s">
        <v>17</v>
      </c>
      <c r="C9" s="14" t="s">
        <v>18</v>
      </c>
      <c r="D9" s="14" t="s">
        <v>14</v>
      </c>
      <c r="E9" s="14" t="s">
        <v>12</v>
      </c>
      <c r="F9" s="15" t="s">
        <v>13</v>
      </c>
      <c r="G9" s="15" t="s">
        <v>45</v>
      </c>
      <c r="H9" s="15" t="s">
        <v>46</v>
      </c>
      <c r="I9" s="15" t="s">
        <v>47</v>
      </c>
    </row>
    <row r="10" spans="1:13" ht="28.5" customHeight="1" x14ac:dyDescent="0.25">
      <c r="A10" s="185" t="s">
        <v>71</v>
      </c>
      <c r="B10" s="186"/>
      <c r="C10" s="187"/>
      <c r="D10" s="81"/>
      <c r="E10" s="81"/>
      <c r="F10" s="82"/>
      <c r="G10" s="83">
        <f>G11+G28</f>
        <v>19591825.629999999</v>
      </c>
      <c r="H10" s="83">
        <f t="shared" ref="H10:I10" si="0">H11+H28</f>
        <v>19150308.57</v>
      </c>
      <c r="I10" s="83">
        <f t="shared" si="0"/>
        <v>19245868.979999997</v>
      </c>
    </row>
    <row r="11" spans="1:13" s="39" customFormat="1" ht="26.25" customHeight="1" x14ac:dyDescent="0.25">
      <c r="A11" s="73">
        <v>6</v>
      </c>
      <c r="B11" s="73"/>
      <c r="C11" s="73"/>
      <c r="D11" s="73" t="s">
        <v>19</v>
      </c>
      <c r="E11" s="74"/>
      <c r="F11" s="75"/>
      <c r="G11" s="76">
        <f>G12+G17+G19+G21+G26+G15</f>
        <v>19591560.18</v>
      </c>
      <c r="H11" s="76">
        <f t="shared" ref="H11:I11" si="1">H12+H17+H19+H21+H26+H15</f>
        <v>19150043.120000001</v>
      </c>
      <c r="I11" s="76">
        <f t="shared" si="1"/>
        <v>19245603.529999997</v>
      </c>
      <c r="J11" s="106"/>
      <c r="K11" s="106"/>
      <c r="L11" s="106"/>
      <c r="M11" s="106"/>
    </row>
    <row r="12" spans="1:13" s="79" customFormat="1" ht="38.25" x14ac:dyDescent="0.25">
      <c r="A12" s="8"/>
      <c r="B12" s="8">
        <v>63</v>
      </c>
      <c r="C12" s="8"/>
      <c r="D12" s="8" t="s">
        <v>49</v>
      </c>
      <c r="E12" s="50"/>
      <c r="F12" s="51"/>
      <c r="G12" s="52">
        <f>G13+G14</f>
        <v>1223571.57</v>
      </c>
      <c r="H12" s="52">
        <f>H13+H14</f>
        <v>909151.22</v>
      </c>
      <c r="I12" s="52">
        <f>I13+I14</f>
        <v>907558.56</v>
      </c>
      <c r="J12" s="107"/>
      <c r="K12" s="107"/>
      <c r="L12" s="107"/>
      <c r="M12" s="107"/>
    </row>
    <row r="13" spans="1:13" s="90" customFormat="1" ht="12" x14ac:dyDescent="0.2">
      <c r="A13" s="53"/>
      <c r="B13" s="53"/>
      <c r="C13" s="59" t="s">
        <v>54</v>
      </c>
      <c r="D13" s="61" t="s">
        <v>74</v>
      </c>
      <c r="E13" s="89"/>
      <c r="F13" s="56"/>
      <c r="G13" s="57">
        <v>1071603.97</v>
      </c>
      <c r="H13" s="57">
        <v>904107.76</v>
      </c>
      <c r="I13" s="57">
        <v>907558.56</v>
      </c>
      <c r="J13" s="108"/>
      <c r="K13" s="108"/>
      <c r="L13" s="108"/>
      <c r="M13" s="108"/>
    </row>
    <row r="14" spans="1:13" s="90" customFormat="1" ht="12" x14ac:dyDescent="0.2">
      <c r="A14" s="53"/>
      <c r="B14" s="53"/>
      <c r="C14" s="59" t="s">
        <v>61</v>
      </c>
      <c r="D14" s="194" t="s">
        <v>62</v>
      </c>
      <c r="E14" s="194"/>
      <c r="F14" s="56"/>
      <c r="G14" s="57">
        <v>151967.6</v>
      </c>
      <c r="H14" s="57">
        <v>5043.46</v>
      </c>
      <c r="I14" s="57">
        <v>0</v>
      </c>
      <c r="J14" s="108"/>
      <c r="K14" s="108"/>
      <c r="L14" s="108"/>
      <c r="M14" s="108"/>
    </row>
    <row r="15" spans="1:13" s="79" customFormat="1" x14ac:dyDescent="0.25">
      <c r="A15" s="18"/>
      <c r="B15" s="18">
        <v>64</v>
      </c>
      <c r="C15" s="40"/>
      <c r="D15" s="41" t="s">
        <v>55</v>
      </c>
      <c r="E15" s="50"/>
      <c r="F15" s="51"/>
      <c r="G15" s="52">
        <f>G16</f>
        <v>132.72</v>
      </c>
      <c r="H15" s="52">
        <f t="shared" ref="H15:I15" si="2">H16</f>
        <v>132.72</v>
      </c>
      <c r="I15" s="52">
        <f t="shared" si="2"/>
        <v>132.72</v>
      </c>
      <c r="J15" s="107"/>
      <c r="K15" s="107"/>
      <c r="L15" s="107"/>
      <c r="M15" s="107"/>
    </row>
    <row r="16" spans="1:13" s="90" customFormat="1" ht="12" x14ac:dyDescent="0.2">
      <c r="A16" s="53"/>
      <c r="B16" s="53"/>
      <c r="C16" s="59" t="s">
        <v>63</v>
      </c>
      <c r="D16" s="53" t="s">
        <v>39</v>
      </c>
      <c r="E16" s="55"/>
      <c r="F16" s="56"/>
      <c r="G16" s="57">
        <v>132.72</v>
      </c>
      <c r="H16" s="57">
        <v>132.72</v>
      </c>
      <c r="I16" s="57">
        <v>132.72</v>
      </c>
      <c r="J16" s="108"/>
      <c r="K16" s="108"/>
      <c r="L16" s="108"/>
      <c r="M16" s="108"/>
    </row>
    <row r="17" spans="1:13" s="79" customFormat="1" ht="51" x14ac:dyDescent="0.25">
      <c r="A17" s="18"/>
      <c r="B17" s="18">
        <v>65</v>
      </c>
      <c r="C17" s="18"/>
      <c r="D17" s="43" t="s">
        <v>65</v>
      </c>
      <c r="E17" s="50"/>
      <c r="F17" s="51"/>
      <c r="G17" s="52">
        <f>G18</f>
        <v>13272.28</v>
      </c>
      <c r="H17" s="52">
        <f t="shared" ref="H17:I17" si="3">H18</f>
        <v>13272.28</v>
      </c>
      <c r="I17" s="52">
        <f t="shared" si="3"/>
        <v>13272.28</v>
      </c>
      <c r="J17" s="107"/>
      <c r="K17" s="107"/>
      <c r="L17" s="107"/>
      <c r="M17" s="107"/>
    </row>
    <row r="18" spans="1:13" s="90" customFormat="1" ht="24" x14ac:dyDescent="0.2">
      <c r="A18" s="53"/>
      <c r="B18" s="62"/>
      <c r="C18" s="59" t="s">
        <v>56</v>
      </c>
      <c r="D18" s="63" t="s">
        <v>21</v>
      </c>
      <c r="E18" s="55"/>
      <c r="F18" s="56"/>
      <c r="G18" s="57">
        <v>13272.28</v>
      </c>
      <c r="H18" s="57">
        <v>13272.28</v>
      </c>
      <c r="I18" s="57">
        <v>13272.28</v>
      </c>
      <c r="J18" s="108"/>
      <c r="K18" s="108"/>
      <c r="L18" s="108"/>
      <c r="M18" s="108"/>
    </row>
    <row r="19" spans="1:13" s="79" customFormat="1" ht="63.75" x14ac:dyDescent="0.25">
      <c r="A19" s="18"/>
      <c r="B19" s="18">
        <v>66</v>
      </c>
      <c r="C19" s="40"/>
      <c r="D19" s="42" t="s">
        <v>64</v>
      </c>
      <c r="E19" s="50"/>
      <c r="F19" s="51"/>
      <c r="G19" s="52">
        <f>G20</f>
        <v>265445.61</v>
      </c>
      <c r="H19" s="52">
        <f>H20</f>
        <v>265445.62</v>
      </c>
      <c r="I19" s="52">
        <f>I20</f>
        <v>265445.61</v>
      </c>
      <c r="J19" s="107"/>
      <c r="K19" s="107"/>
      <c r="L19" s="107"/>
      <c r="M19" s="107"/>
    </row>
    <row r="20" spans="1:13" s="90" customFormat="1" ht="12" x14ac:dyDescent="0.2">
      <c r="A20" s="53"/>
      <c r="B20" s="62"/>
      <c r="C20" s="59" t="s">
        <v>63</v>
      </c>
      <c r="D20" s="53" t="s">
        <v>39</v>
      </c>
      <c r="E20" s="55"/>
      <c r="F20" s="56"/>
      <c r="G20" s="57">
        <v>265445.61</v>
      </c>
      <c r="H20" s="57">
        <v>265445.62</v>
      </c>
      <c r="I20" s="57">
        <v>265445.61</v>
      </c>
      <c r="J20" s="108"/>
      <c r="K20" s="108"/>
      <c r="L20" s="108"/>
      <c r="M20" s="108"/>
    </row>
    <row r="21" spans="1:13" s="79" customFormat="1" ht="51" x14ac:dyDescent="0.25">
      <c r="A21" s="18"/>
      <c r="B21" s="18">
        <v>67</v>
      </c>
      <c r="C21" s="18"/>
      <c r="D21" s="8" t="s">
        <v>50</v>
      </c>
      <c r="E21" s="50"/>
      <c r="F21" s="51"/>
      <c r="G21" s="52">
        <f>G22+G23+G24+G25</f>
        <v>18087810.77</v>
      </c>
      <c r="H21" s="52">
        <f>H22+H23+H24+H25</f>
        <v>17960714.050000001</v>
      </c>
      <c r="I21" s="52">
        <f>I22+I23+I24+I25</f>
        <v>18057867.129999999</v>
      </c>
      <c r="J21" s="107"/>
      <c r="K21" s="107"/>
      <c r="L21" s="107"/>
      <c r="M21" s="107"/>
    </row>
    <row r="22" spans="1:13" s="90" customFormat="1" ht="12" x14ac:dyDescent="0.2">
      <c r="A22" s="53"/>
      <c r="B22" s="53"/>
      <c r="C22" s="53" t="s">
        <v>66</v>
      </c>
      <c r="D22" s="54" t="s">
        <v>20</v>
      </c>
      <c r="E22" s="89"/>
      <c r="F22" s="56"/>
      <c r="G22" s="57">
        <v>1055241.8899999999</v>
      </c>
      <c r="H22" s="57">
        <v>830712.06</v>
      </c>
      <c r="I22" s="57">
        <v>830712.06</v>
      </c>
      <c r="J22" s="108"/>
      <c r="K22" s="108"/>
      <c r="L22" s="108"/>
      <c r="M22" s="108"/>
    </row>
    <row r="23" spans="1:13" s="90" customFormat="1" ht="25.5" customHeight="1" x14ac:dyDescent="0.2">
      <c r="A23" s="53"/>
      <c r="B23" s="53"/>
      <c r="C23" s="53" t="s">
        <v>67</v>
      </c>
      <c r="D23" s="184" t="s">
        <v>68</v>
      </c>
      <c r="E23" s="184"/>
      <c r="F23" s="56"/>
      <c r="G23" s="57">
        <v>1656303.27</v>
      </c>
      <c r="H23" s="57">
        <v>1390857.65</v>
      </c>
      <c r="I23" s="57">
        <v>1390857.65</v>
      </c>
      <c r="J23" s="108"/>
      <c r="K23" s="108"/>
      <c r="L23" s="108"/>
      <c r="M23" s="108"/>
    </row>
    <row r="24" spans="1:13" s="90" customFormat="1" ht="12" x14ac:dyDescent="0.2">
      <c r="A24" s="53"/>
      <c r="B24" s="53"/>
      <c r="C24" s="53" t="s">
        <v>69</v>
      </c>
      <c r="D24" s="194" t="s">
        <v>58</v>
      </c>
      <c r="E24" s="194"/>
      <c r="F24" s="56"/>
      <c r="G24" s="57">
        <v>26530</v>
      </c>
      <c r="H24" s="57">
        <v>26544.560000000001</v>
      </c>
      <c r="I24" s="57">
        <v>26544.560000000001</v>
      </c>
      <c r="J24" s="108"/>
      <c r="K24" s="108"/>
      <c r="L24" s="108"/>
      <c r="M24" s="108"/>
    </row>
    <row r="25" spans="1:13" s="90" customFormat="1" ht="24" x14ac:dyDescent="0.2">
      <c r="A25" s="53"/>
      <c r="B25" s="53"/>
      <c r="C25" s="53" t="s">
        <v>57</v>
      </c>
      <c r="D25" s="60" t="s">
        <v>72</v>
      </c>
      <c r="E25" s="89"/>
      <c r="F25" s="56"/>
      <c r="G25" s="57">
        <v>15349735.609999999</v>
      </c>
      <c r="H25" s="57">
        <v>15712599.779999999</v>
      </c>
      <c r="I25" s="57">
        <v>15809752.859999999</v>
      </c>
      <c r="J25" s="108"/>
      <c r="K25" s="108"/>
      <c r="L25" s="108"/>
      <c r="M25" s="108"/>
    </row>
    <row r="26" spans="1:13" s="79" customFormat="1" ht="26.25" x14ac:dyDescent="0.25">
      <c r="A26" s="18"/>
      <c r="B26" s="18">
        <v>68</v>
      </c>
      <c r="C26" s="18"/>
      <c r="D26" s="44" t="s">
        <v>70</v>
      </c>
      <c r="E26" s="80"/>
      <c r="F26" s="51"/>
      <c r="G26" s="52">
        <f>G27</f>
        <v>1327.23</v>
      </c>
      <c r="H26" s="52">
        <f t="shared" ref="H26:I26" si="4">H27</f>
        <v>1327.23</v>
      </c>
      <c r="I26" s="52">
        <f t="shared" si="4"/>
        <v>1327.23</v>
      </c>
      <c r="J26" s="107"/>
      <c r="K26" s="107"/>
      <c r="L26" s="107"/>
      <c r="M26" s="107"/>
    </row>
    <row r="27" spans="1:13" s="58" customFormat="1" ht="12" x14ac:dyDescent="0.2">
      <c r="A27" s="53"/>
      <c r="B27" s="53"/>
      <c r="C27" s="59" t="s">
        <v>63</v>
      </c>
      <c r="D27" s="53" t="s">
        <v>39</v>
      </c>
      <c r="E27" s="88"/>
      <c r="F27" s="85"/>
      <c r="G27" s="86">
        <v>1327.23</v>
      </c>
      <c r="H27" s="86">
        <v>1327.23</v>
      </c>
      <c r="I27" s="86">
        <v>1327.23</v>
      </c>
      <c r="J27" s="109"/>
      <c r="K27" s="109"/>
      <c r="L27" s="109"/>
      <c r="M27" s="109"/>
    </row>
    <row r="28" spans="1:13" s="39" customFormat="1" ht="25.5" x14ac:dyDescent="0.25">
      <c r="A28" s="77">
        <v>7</v>
      </c>
      <c r="B28" s="77"/>
      <c r="C28" s="77"/>
      <c r="D28" s="78" t="s">
        <v>21</v>
      </c>
      <c r="E28" s="74"/>
      <c r="F28" s="75"/>
      <c r="G28" s="76">
        <f>G29</f>
        <v>265.45</v>
      </c>
      <c r="H28" s="76">
        <f t="shared" ref="H28:I28" si="5">H29</f>
        <v>265.45</v>
      </c>
      <c r="I28" s="76">
        <f t="shared" si="5"/>
        <v>265.45</v>
      </c>
      <c r="J28" s="106"/>
      <c r="K28" s="106"/>
      <c r="L28" s="106"/>
      <c r="M28" s="106"/>
    </row>
    <row r="29" spans="1:13" s="68" customFormat="1" ht="38.25" x14ac:dyDescent="0.2">
      <c r="A29" s="8"/>
      <c r="B29" s="8">
        <v>72</v>
      </c>
      <c r="C29" s="8"/>
      <c r="D29" s="16" t="s">
        <v>48</v>
      </c>
      <c r="E29" s="36"/>
      <c r="F29" s="37"/>
      <c r="G29" s="38">
        <f>G30</f>
        <v>265.45</v>
      </c>
      <c r="H29" s="38">
        <f t="shared" ref="H29:I29" si="6">H30</f>
        <v>265.45</v>
      </c>
      <c r="I29" s="38">
        <f t="shared" si="6"/>
        <v>265.45</v>
      </c>
      <c r="J29" s="110"/>
      <c r="K29" s="110"/>
      <c r="L29" s="110"/>
      <c r="M29" s="110"/>
    </row>
    <row r="30" spans="1:13" s="58" customFormat="1" ht="24" x14ac:dyDescent="0.2">
      <c r="A30" s="64"/>
      <c r="B30" s="64"/>
      <c r="C30" s="59" t="s">
        <v>56</v>
      </c>
      <c r="D30" s="63" t="s">
        <v>21</v>
      </c>
      <c r="E30" s="84"/>
      <c r="F30" s="85"/>
      <c r="G30" s="86">
        <v>265.45</v>
      </c>
      <c r="H30" s="86">
        <v>265.45</v>
      </c>
      <c r="I30" s="87">
        <v>265.45</v>
      </c>
      <c r="J30" s="109"/>
      <c r="K30" s="109"/>
      <c r="L30" s="109"/>
      <c r="M30" s="109"/>
    </row>
    <row r="32" spans="1:13" ht="15.75" x14ac:dyDescent="0.25">
      <c r="A32" s="190" t="s">
        <v>22</v>
      </c>
      <c r="B32" s="191"/>
      <c r="C32" s="191"/>
      <c r="D32" s="191"/>
      <c r="E32" s="191"/>
      <c r="F32" s="191"/>
      <c r="G32" s="191"/>
      <c r="H32" s="191"/>
      <c r="I32" s="191"/>
    </row>
    <row r="33" spans="1:13" ht="18" x14ac:dyDescent="0.25">
      <c r="A33" s="3"/>
      <c r="B33" s="3"/>
      <c r="C33" s="3"/>
      <c r="D33" s="3"/>
      <c r="E33" s="3"/>
      <c r="F33" s="3"/>
      <c r="G33" s="45"/>
      <c r="H33" s="45"/>
      <c r="I33" s="45"/>
    </row>
    <row r="34" spans="1:13" ht="25.5" x14ac:dyDescent="0.25">
      <c r="A34" s="15" t="s">
        <v>16</v>
      </c>
      <c r="B34" s="14" t="s">
        <v>17</v>
      </c>
      <c r="C34" s="14" t="s">
        <v>18</v>
      </c>
      <c r="D34" s="14" t="s">
        <v>23</v>
      </c>
      <c r="E34" s="14" t="s">
        <v>12</v>
      </c>
      <c r="F34" s="15" t="s">
        <v>13</v>
      </c>
      <c r="G34" s="15" t="s">
        <v>45</v>
      </c>
      <c r="H34" s="15" t="s">
        <v>46</v>
      </c>
      <c r="I34" s="15" t="s">
        <v>47</v>
      </c>
    </row>
    <row r="35" spans="1:13" ht="23.25" customHeight="1" x14ac:dyDescent="0.25">
      <c r="A35" s="185" t="s">
        <v>73</v>
      </c>
      <c r="B35" s="195"/>
      <c r="C35" s="196"/>
      <c r="D35" s="81"/>
      <c r="E35" s="81"/>
      <c r="F35" s="82"/>
      <c r="G35" s="83">
        <f>G36+G55</f>
        <v>19591825.629999999</v>
      </c>
      <c r="H35" s="83">
        <f t="shared" ref="H35:I35" si="7">H36+H55</f>
        <v>19150308.57</v>
      </c>
      <c r="I35" s="83">
        <f t="shared" si="7"/>
        <v>19245868.979999997</v>
      </c>
    </row>
    <row r="36" spans="1:13" s="39" customFormat="1" ht="24.75" customHeight="1" x14ac:dyDescent="0.25">
      <c r="A36" s="73">
        <v>3</v>
      </c>
      <c r="B36" s="73"/>
      <c r="C36" s="73"/>
      <c r="D36" s="73" t="s">
        <v>24</v>
      </c>
      <c r="E36" s="91"/>
      <c r="F36" s="92"/>
      <c r="G36" s="93">
        <f>G37+G43+G52</f>
        <v>18338428.579999998</v>
      </c>
      <c r="H36" s="93">
        <f t="shared" ref="H36:I36" si="8">H37+H43+H52</f>
        <v>18278054.27</v>
      </c>
      <c r="I36" s="93">
        <f t="shared" si="8"/>
        <v>18435994.399999999</v>
      </c>
      <c r="J36" s="106"/>
      <c r="K36" s="106"/>
      <c r="L36" s="106"/>
      <c r="M36" s="106"/>
    </row>
    <row r="37" spans="1:13" s="39" customFormat="1" ht="15.75" customHeight="1" x14ac:dyDescent="0.25">
      <c r="A37" s="8"/>
      <c r="B37" s="8">
        <v>31</v>
      </c>
      <c r="C37" s="8"/>
      <c r="D37" s="8" t="s">
        <v>25</v>
      </c>
      <c r="E37" s="50"/>
      <c r="F37" s="51"/>
      <c r="G37" s="111">
        <f>SUM(G38:G42)</f>
        <v>14702236.379999999</v>
      </c>
      <c r="H37" s="52">
        <f t="shared" ref="H37:I37" si="9">SUM(H38:H42)</f>
        <v>14699183.75</v>
      </c>
      <c r="I37" s="52">
        <f t="shared" si="9"/>
        <v>14749485.699999999</v>
      </c>
      <c r="J37" s="106"/>
      <c r="K37" s="106"/>
      <c r="L37" s="106"/>
      <c r="M37" s="106"/>
    </row>
    <row r="38" spans="1:13" s="58" customFormat="1" ht="12" x14ac:dyDescent="0.2">
      <c r="A38" s="53"/>
      <c r="B38" s="53"/>
      <c r="C38" s="53" t="s">
        <v>66</v>
      </c>
      <c r="D38" s="54" t="s">
        <v>20</v>
      </c>
      <c r="E38" s="55"/>
      <c r="F38" s="56"/>
      <c r="G38" s="112">
        <f>638529.43+91578.74+12608.67</f>
        <v>742716.84000000008</v>
      </c>
      <c r="H38" s="57">
        <f>638529.43+91578.74+12608.67</f>
        <v>742716.84000000008</v>
      </c>
      <c r="I38" s="57">
        <f>638529.43+91578.74+12608.67</f>
        <v>742716.84000000008</v>
      </c>
      <c r="J38" s="109"/>
      <c r="K38" s="109"/>
      <c r="L38" s="109"/>
      <c r="M38" s="109"/>
    </row>
    <row r="39" spans="1:13" s="58" customFormat="1" ht="12" x14ac:dyDescent="0.2">
      <c r="A39" s="53"/>
      <c r="B39" s="53"/>
      <c r="C39" s="59" t="s">
        <v>63</v>
      </c>
      <c r="D39" s="53" t="s">
        <v>39</v>
      </c>
      <c r="E39" s="55"/>
      <c r="F39" s="56"/>
      <c r="G39" s="112">
        <f>92109.63+6105.25</f>
        <v>98214.88</v>
      </c>
      <c r="H39" s="57">
        <f>61317.94+6105.25</f>
        <v>67423.19</v>
      </c>
      <c r="I39" s="57">
        <f>71935.76+6105.25</f>
        <v>78041.009999999995</v>
      </c>
      <c r="J39" s="109"/>
      <c r="K39" s="109"/>
      <c r="L39" s="109"/>
      <c r="M39" s="109"/>
    </row>
    <row r="40" spans="1:13" s="58" customFormat="1" ht="24" x14ac:dyDescent="0.2">
      <c r="A40" s="53"/>
      <c r="B40" s="53"/>
      <c r="C40" s="53" t="s">
        <v>57</v>
      </c>
      <c r="D40" s="60" t="s">
        <v>72</v>
      </c>
      <c r="E40" s="55"/>
      <c r="F40" s="56"/>
      <c r="G40" s="112">
        <f>12484836.42+267436.45</f>
        <v>12752272.869999999</v>
      </c>
      <c r="H40" s="57">
        <f>12729789.64+268763.68</f>
        <v>12998553.32</v>
      </c>
      <c r="I40" s="57">
        <f>12768863.23+270090.91</f>
        <v>13038954.140000001</v>
      </c>
      <c r="J40" s="109"/>
      <c r="K40" s="109"/>
      <c r="L40" s="109"/>
      <c r="M40" s="109"/>
    </row>
    <row r="41" spans="1:13" s="58" customFormat="1" ht="12" x14ac:dyDescent="0.2">
      <c r="A41" s="53"/>
      <c r="B41" s="53"/>
      <c r="C41" s="59" t="s">
        <v>54</v>
      </c>
      <c r="D41" s="61" t="s">
        <v>74</v>
      </c>
      <c r="E41" s="55"/>
      <c r="F41" s="56"/>
      <c r="G41" s="112">
        <f>281637.8+70873.98+23226.5+601632.49</f>
        <v>977370.77</v>
      </c>
      <c r="H41" s="57">
        <f>209702.04+71006.7+783.06+604685.11</f>
        <v>886176.90999999992</v>
      </c>
      <c r="I41" s="57">
        <f>210763.82+71272.15+607737.74</f>
        <v>889773.71</v>
      </c>
      <c r="J41" s="109"/>
      <c r="K41" s="109"/>
      <c r="L41" s="109"/>
      <c r="M41" s="109"/>
    </row>
    <row r="42" spans="1:13" s="58" customFormat="1" ht="12" x14ac:dyDescent="0.2">
      <c r="A42" s="53"/>
      <c r="B42" s="53"/>
      <c r="C42" s="59" t="s">
        <v>61</v>
      </c>
      <c r="D42" s="194" t="s">
        <v>62</v>
      </c>
      <c r="E42" s="194"/>
      <c r="F42" s="56"/>
      <c r="G42" s="112">
        <v>131661.01999999999</v>
      </c>
      <c r="H42" s="57">
        <v>4313.49</v>
      </c>
      <c r="I42" s="57">
        <v>0</v>
      </c>
      <c r="J42" s="109"/>
      <c r="K42" s="109"/>
      <c r="L42" s="109"/>
      <c r="M42" s="109"/>
    </row>
    <row r="43" spans="1:13" s="39" customFormat="1" x14ac:dyDescent="0.25">
      <c r="A43" s="18"/>
      <c r="B43" s="18">
        <v>32</v>
      </c>
      <c r="C43" s="18"/>
      <c r="D43" s="18" t="s">
        <v>35</v>
      </c>
      <c r="E43" s="50"/>
      <c r="F43" s="51"/>
      <c r="G43" s="111">
        <f>SUM(G44:G51)</f>
        <v>3581775.8499999996</v>
      </c>
      <c r="H43" s="52">
        <f t="shared" ref="H43:I43" si="10">SUM(H44:H51)</f>
        <v>3571968.93</v>
      </c>
      <c r="I43" s="52">
        <f t="shared" si="10"/>
        <v>3679341.67</v>
      </c>
      <c r="J43" s="106"/>
      <c r="K43" s="106"/>
      <c r="L43" s="106"/>
      <c r="M43" s="106"/>
    </row>
    <row r="44" spans="1:13" s="58" customFormat="1" ht="12" x14ac:dyDescent="0.2">
      <c r="A44" s="53"/>
      <c r="B44" s="53"/>
      <c r="C44" s="53" t="s">
        <v>66</v>
      </c>
      <c r="D44" s="54" t="s">
        <v>20</v>
      </c>
      <c r="E44" s="55"/>
      <c r="F44" s="56"/>
      <c r="G44" s="112">
        <f>83084.48+4247.13+663.61</f>
        <v>87995.22</v>
      </c>
      <c r="H44" s="57">
        <f>83084.48+4247.13+663.61</f>
        <v>87995.22</v>
      </c>
      <c r="I44" s="57">
        <f>83084.48+4247.13+663.61</f>
        <v>87995.22</v>
      </c>
      <c r="J44" s="109"/>
      <c r="K44" s="109"/>
      <c r="L44" s="109"/>
      <c r="M44" s="109"/>
    </row>
    <row r="45" spans="1:13" s="90" customFormat="1" ht="12" x14ac:dyDescent="0.2">
      <c r="A45" s="53"/>
      <c r="B45" s="62"/>
      <c r="C45" s="59" t="s">
        <v>63</v>
      </c>
      <c r="D45" s="53" t="s">
        <v>39</v>
      </c>
      <c r="E45" s="55"/>
      <c r="F45" s="56"/>
      <c r="G45" s="112">
        <f>99674.83+17253.96</f>
        <v>116928.79000000001</v>
      </c>
      <c r="H45" s="57">
        <f>99011.21+17917.58</f>
        <v>116928.79000000001</v>
      </c>
      <c r="I45" s="57">
        <f>149976.77+18448.47</f>
        <v>168425.24</v>
      </c>
      <c r="J45" s="108"/>
      <c r="K45" s="108"/>
      <c r="L45" s="108"/>
      <c r="M45" s="108"/>
    </row>
    <row r="46" spans="1:13" s="90" customFormat="1" ht="12" x14ac:dyDescent="0.2">
      <c r="A46" s="53"/>
      <c r="B46" s="62"/>
      <c r="C46" s="53" t="s">
        <v>69</v>
      </c>
      <c r="D46" s="194" t="s">
        <v>58</v>
      </c>
      <c r="E46" s="194"/>
      <c r="F46" s="56"/>
      <c r="G46" s="112">
        <v>26530</v>
      </c>
      <c r="H46" s="57">
        <v>26544.560000000001</v>
      </c>
      <c r="I46" s="57">
        <v>26544.560000000001</v>
      </c>
      <c r="J46" s="108"/>
      <c r="K46" s="108"/>
      <c r="L46" s="108"/>
      <c r="M46" s="108"/>
    </row>
    <row r="47" spans="1:13" s="58" customFormat="1" ht="28.5" customHeight="1" x14ac:dyDescent="0.2">
      <c r="A47" s="53"/>
      <c r="B47" s="62"/>
      <c r="C47" s="53" t="s">
        <v>67</v>
      </c>
      <c r="D47" s="184" t="s">
        <v>68</v>
      </c>
      <c r="E47" s="184"/>
      <c r="F47" s="56"/>
      <c r="G47" s="112">
        <v>640973.78</v>
      </c>
      <c r="H47" s="57">
        <v>594520.80000000005</v>
      </c>
      <c r="I47" s="57">
        <v>594520.80000000005</v>
      </c>
      <c r="J47" s="109"/>
      <c r="K47" s="109"/>
      <c r="L47" s="109"/>
      <c r="M47" s="109"/>
    </row>
    <row r="48" spans="1:13" s="58" customFormat="1" ht="24" x14ac:dyDescent="0.2">
      <c r="A48" s="53"/>
      <c r="B48" s="62"/>
      <c r="C48" s="53" t="s">
        <v>57</v>
      </c>
      <c r="D48" s="60" t="s">
        <v>72</v>
      </c>
      <c r="E48" s="55"/>
      <c r="F48" s="56"/>
      <c r="G48" s="112">
        <f>2585517.69+11945.05</f>
        <v>2597462.7399999998</v>
      </c>
      <c r="H48" s="57">
        <f>2702101.41+11945.05</f>
        <v>2714046.46</v>
      </c>
      <c r="I48" s="57">
        <f>2758853.67+11945.05</f>
        <v>2770798.7199999997</v>
      </c>
      <c r="J48" s="109"/>
      <c r="K48" s="109"/>
      <c r="L48" s="109"/>
      <c r="M48" s="109"/>
    </row>
    <row r="49" spans="1:13" s="58" customFormat="1" ht="12" x14ac:dyDescent="0.2">
      <c r="A49" s="53"/>
      <c r="B49" s="62"/>
      <c r="C49" s="59" t="s">
        <v>54</v>
      </c>
      <c r="D49" s="61" t="s">
        <v>74</v>
      </c>
      <c r="E49" s="55"/>
      <c r="F49" s="56"/>
      <c r="G49" s="112">
        <f>69414.03+5308.91+3583.52</f>
        <v>78306.460000000006</v>
      </c>
      <c r="H49" s="57">
        <f>12475.94+5308.91+146</f>
        <v>17930.849999999999</v>
      </c>
      <c r="I49" s="57">
        <f>12475.94+5308.91</f>
        <v>17784.849999999999</v>
      </c>
      <c r="J49" s="109"/>
      <c r="K49" s="109"/>
      <c r="L49" s="109"/>
      <c r="M49" s="109"/>
    </row>
    <row r="50" spans="1:13" s="58" customFormat="1" ht="12" x14ac:dyDescent="0.2">
      <c r="A50" s="53"/>
      <c r="B50" s="62"/>
      <c r="C50" s="59" t="s">
        <v>61</v>
      </c>
      <c r="D50" s="194" t="s">
        <v>62</v>
      </c>
      <c r="E50" s="194"/>
      <c r="F50" s="56"/>
      <c r="G50" s="112">
        <v>20306.580000000002</v>
      </c>
      <c r="H50" s="57">
        <v>729.97</v>
      </c>
      <c r="I50" s="57">
        <v>0</v>
      </c>
      <c r="J50" s="109"/>
      <c r="K50" s="109"/>
      <c r="L50" s="109"/>
      <c r="M50" s="109"/>
    </row>
    <row r="51" spans="1:13" s="58" customFormat="1" ht="24" x14ac:dyDescent="0.2">
      <c r="A51" s="53"/>
      <c r="B51" s="62"/>
      <c r="C51" s="59" t="s">
        <v>56</v>
      </c>
      <c r="D51" s="63" t="s">
        <v>21</v>
      </c>
      <c r="E51" s="55"/>
      <c r="F51" s="56"/>
      <c r="G51" s="112">
        <v>13272.28</v>
      </c>
      <c r="H51" s="57">
        <v>13272.28</v>
      </c>
      <c r="I51" s="57">
        <v>13272.28</v>
      </c>
      <c r="J51" s="109"/>
      <c r="K51" s="109"/>
      <c r="L51" s="109"/>
      <c r="M51" s="109"/>
    </row>
    <row r="52" spans="1:13" s="39" customFormat="1" x14ac:dyDescent="0.25">
      <c r="A52" s="18"/>
      <c r="B52" s="18">
        <v>34</v>
      </c>
      <c r="C52" s="40"/>
      <c r="D52" s="43" t="s">
        <v>75</v>
      </c>
      <c r="E52" s="50"/>
      <c r="F52" s="51"/>
      <c r="G52" s="111">
        <f>G53+G54</f>
        <v>54416.35</v>
      </c>
      <c r="H52" s="52">
        <f t="shared" ref="H52:I52" si="11">H53+H54</f>
        <v>6901.59</v>
      </c>
      <c r="I52" s="52">
        <f t="shared" si="11"/>
        <v>7167.03</v>
      </c>
      <c r="J52" s="106"/>
      <c r="K52" s="106"/>
      <c r="L52" s="106"/>
      <c r="M52" s="106"/>
    </row>
    <row r="53" spans="1:13" s="58" customFormat="1" ht="12" x14ac:dyDescent="0.2">
      <c r="A53" s="53"/>
      <c r="B53" s="62"/>
      <c r="C53" s="59" t="s">
        <v>63</v>
      </c>
      <c r="D53" s="53" t="s">
        <v>39</v>
      </c>
      <c r="E53" s="55"/>
      <c r="F53" s="56"/>
      <c r="G53" s="112">
        <v>38489.61</v>
      </c>
      <c r="H53" s="57">
        <v>6901.59</v>
      </c>
      <c r="I53" s="57">
        <v>7167.03</v>
      </c>
      <c r="J53" s="109"/>
      <c r="K53" s="109"/>
      <c r="L53" s="109"/>
      <c r="M53" s="109"/>
    </row>
    <row r="54" spans="1:13" s="58" customFormat="1" ht="12" x14ac:dyDescent="0.2">
      <c r="A54" s="53"/>
      <c r="B54" s="62"/>
      <c r="C54" s="59" t="s">
        <v>54</v>
      </c>
      <c r="D54" s="61" t="s">
        <v>74</v>
      </c>
      <c r="E54" s="55"/>
      <c r="F54" s="56"/>
      <c r="G54" s="112">
        <v>15926.74</v>
      </c>
      <c r="H54" s="57"/>
      <c r="I54" s="57"/>
      <c r="J54" s="109"/>
      <c r="K54" s="109"/>
      <c r="L54" s="109"/>
      <c r="M54" s="109"/>
    </row>
    <row r="55" spans="1:13" s="39" customFormat="1" ht="25.5" x14ac:dyDescent="0.25">
      <c r="A55" s="77">
        <v>4</v>
      </c>
      <c r="B55" s="77"/>
      <c r="C55" s="77"/>
      <c r="D55" s="78" t="s">
        <v>26</v>
      </c>
      <c r="E55" s="92"/>
      <c r="F55" s="92"/>
      <c r="G55" s="93">
        <f>G56+G59</f>
        <v>1253397.05</v>
      </c>
      <c r="H55" s="93">
        <f t="shared" ref="H55:I55" si="12">H56+H59</f>
        <v>872254.3</v>
      </c>
      <c r="I55" s="93">
        <f t="shared" si="12"/>
        <v>809874.58000000007</v>
      </c>
      <c r="J55" s="106"/>
      <c r="K55" s="106"/>
      <c r="L55" s="106"/>
      <c r="M55" s="106"/>
    </row>
    <row r="56" spans="1:13" s="39" customFormat="1" ht="38.25" x14ac:dyDescent="0.25">
      <c r="A56" s="8"/>
      <c r="B56" s="8">
        <v>41</v>
      </c>
      <c r="C56" s="8"/>
      <c r="D56" s="16" t="s">
        <v>27</v>
      </c>
      <c r="E56" s="51"/>
      <c r="F56" s="51"/>
      <c r="G56" s="111">
        <f>G57+G58</f>
        <v>240228.29</v>
      </c>
      <c r="H56" s="52">
        <f t="shared" ref="H56:I56" si="13">H57+H58</f>
        <v>246864.43000000002</v>
      </c>
      <c r="I56" s="52">
        <f t="shared" si="13"/>
        <v>246864.43000000002</v>
      </c>
      <c r="J56" s="106"/>
      <c r="K56" s="106"/>
      <c r="L56" s="106"/>
      <c r="M56" s="106"/>
    </row>
    <row r="57" spans="1:13" s="58" customFormat="1" ht="12" x14ac:dyDescent="0.2">
      <c r="A57" s="64"/>
      <c r="B57" s="64"/>
      <c r="C57" s="59" t="s">
        <v>63</v>
      </c>
      <c r="D57" s="53" t="s">
        <v>39</v>
      </c>
      <c r="E57" s="56"/>
      <c r="F57" s="56"/>
      <c r="G57" s="112">
        <v>1327.23</v>
      </c>
      <c r="H57" s="57">
        <v>1327.23</v>
      </c>
      <c r="I57" s="65">
        <v>1327.23</v>
      </c>
      <c r="J57" s="109"/>
      <c r="K57" s="109"/>
      <c r="L57" s="109"/>
      <c r="M57" s="109"/>
    </row>
    <row r="58" spans="1:13" s="58" customFormat="1" ht="28.5" customHeight="1" x14ac:dyDescent="0.2">
      <c r="A58" s="66"/>
      <c r="B58" s="66"/>
      <c r="C58" s="53" t="s">
        <v>67</v>
      </c>
      <c r="D58" s="184" t="s">
        <v>68</v>
      </c>
      <c r="E58" s="184"/>
      <c r="F58" s="66"/>
      <c r="G58" s="67">
        <v>238901.06</v>
      </c>
      <c r="H58" s="67">
        <v>245537.2</v>
      </c>
      <c r="I58" s="67">
        <v>245537.2</v>
      </c>
      <c r="J58" s="109"/>
      <c r="K58" s="109"/>
      <c r="L58" s="109"/>
      <c r="M58" s="109"/>
    </row>
    <row r="59" spans="1:13" s="157" customFormat="1" ht="38.25" x14ac:dyDescent="0.2">
      <c r="A59" s="69"/>
      <c r="B59" s="70">
        <v>42</v>
      </c>
      <c r="C59" s="69"/>
      <c r="D59" s="44" t="s">
        <v>51</v>
      </c>
      <c r="E59" s="69"/>
      <c r="F59" s="69"/>
      <c r="G59" s="71">
        <f>SUM(G60:G63)</f>
        <v>1013168.76</v>
      </c>
      <c r="H59" s="71">
        <f t="shared" ref="H59:I59" si="14">SUM(H60:H63)</f>
        <v>625389.87</v>
      </c>
      <c r="I59" s="71">
        <f t="shared" si="14"/>
        <v>563010.15</v>
      </c>
      <c r="J59" s="156"/>
      <c r="K59" s="156"/>
      <c r="L59" s="156"/>
      <c r="M59" s="156"/>
    </row>
    <row r="60" spans="1:13" s="90" customFormat="1" ht="12" x14ac:dyDescent="0.2">
      <c r="A60" s="66"/>
      <c r="B60" s="66"/>
      <c r="C60" s="53" t="s">
        <v>66</v>
      </c>
      <c r="D60" s="54" t="s">
        <v>20</v>
      </c>
      <c r="E60" s="66"/>
      <c r="F60" s="66"/>
      <c r="G60" s="67">
        <v>224529.83</v>
      </c>
      <c r="H60" s="67"/>
      <c r="I60" s="67"/>
      <c r="J60" s="108"/>
      <c r="K60" s="108"/>
      <c r="L60" s="108"/>
      <c r="M60" s="108"/>
    </row>
    <row r="61" spans="1:13" s="90" customFormat="1" ht="12" x14ac:dyDescent="0.2">
      <c r="A61" s="66"/>
      <c r="B61" s="66"/>
      <c r="C61" s="59" t="s">
        <v>63</v>
      </c>
      <c r="D61" s="53" t="s">
        <v>39</v>
      </c>
      <c r="E61" s="66"/>
      <c r="F61" s="66"/>
      <c r="G61" s="67">
        <v>11945.05</v>
      </c>
      <c r="H61" s="67">
        <v>74324.77</v>
      </c>
      <c r="I61" s="67">
        <v>11945.05</v>
      </c>
      <c r="J61" s="108"/>
      <c r="K61" s="108"/>
      <c r="L61" s="108"/>
      <c r="M61" s="108"/>
    </row>
    <row r="62" spans="1:13" s="58" customFormat="1" ht="30" customHeight="1" x14ac:dyDescent="0.2">
      <c r="A62" s="66"/>
      <c r="B62" s="66"/>
      <c r="C62" s="53" t="s">
        <v>67</v>
      </c>
      <c r="D62" s="184" t="s">
        <v>68</v>
      </c>
      <c r="E62" s="184"/>
      <c r="F62" s="66"/>
      <c r="G62" s="67">
        <v>776428.43</v>
      </c>
      <c r="H62" s="67">
        <v>550799.65</v>
      </c>
      <c r="I62" s="67">
        <v>550799.65</v>
      </c>
      <c r="J62" s="109"/>
      <c r="K62" s="109"/>
      <c r="L62" s="109"/>
      <c r="M62" s="109"/>
    </row>
    <row r="63" spans="1:13" s="58" customFormat="1" ht="24" x14ac:dyDescent="0.2">
      <c r="A63" s="66"/>
      <c r="B63" s="66"/>
      <c r="C63" s="59" t="s">
        <v>56</v>
      </c>
      <c r="D63" s="63" t="s">
        <v>21</v>
      </c>
      <c r="E63" s="66"/>
      <c r="F63" s="66"/>
      <c r="G63" s="67">
        <v>265.45</v>
      </c>
      <c r="H63" s="67">
        <v>265.45</v>
      </c>
      <c r="I63" s="67">
        <v>265.45</v>
      </c>
      <c r="J63" s="109"/>
      <c r="K63" s="109"/>
      <c r="L63" s="109"/>
      <c r="M63" s="109"/>
    </row>
    <row r="64" spans="1:13" x14ac:dyDescent="0.25">
      <c r="G64" s="49"/>
      <c r="H64" s="49"/>
      <c r="I64" s="49"/>
    </row>
    <row r="65" spans="7:9" x14ac:dyDescent="0.25">
      <c r="G65" s="49"/>
      <c r="H65" s="49"/>
      <c r="I65" s="49"/>
    </row>
    <row r="66" spans="7:9" x14ac:dyDescent="0.25">
      <c r="G66" s="49"/>
      <c r="H66" s="49"/>
      <c r="I66" s="49"/>
    </row>
    <row r="67" spans="7:9" x14ac:dyDescent="0.25">
      <c r="G67" s="49"/>
      <c r="H67" s="49"/>
      <c r="I67" s="49"/>
    </row>
    <row r="68" spans="7:9" x14ac:dyDescent="0.25">
      <c r="G68" s="49"/>
      <c r="H68" s="49"/>
      <c r="I68" s="49"/>
    </row>
    <row r="69" spans="7:9" x14ac:dyDescent="0.25">
      <c r="G69" s="49"/>
      <c r="H69" s="49"/>
      <c r="I69" s="49"/>
    </row>
    <row r="70" spans="7:9" x14ac:dyDescent="0.25">
      <c r="G70" s="49"/>
      <c r="H70" s="49"/>
      <c r="I70" s="49"/>
    </row>
    <row r="71" spans="7:9" x14ac:dyDescent="0.25">
      <c r="G71" s="49"/>
      <c r="H71" s="49"/>
      <c r="I71" s="49"/>
    </row>
    <row r="72" spans="7:9" x14ac:dyDescent="0.25">
      <c r="G72" s="49"/>
      <c r="H72" s="49"/>
      <c r="I72" s="49"/>
    </row>
    <row r="73" spans="7:9" x14ac:dyDescent="0.25">
      <c r="G73" s="49"/>
      <c r="H73" s="49"/>
      <c r="I73" s="49"/>
    </row>
    <row r="74" spans="7:9" x14ac:dyDescent="0.25">
      <c r="G74" s="49"/>
      <c r="H74" s="49"/>
      <c r="I74" s="49"/>
    </row>
    <row r="75" spans="7:9" x14ac:dyDescent="0.25">
      <c r="G75" s="49"/>
      <c r="H75" s="49"/>
      <c r="I75" s="49"/>
    </row>
    <row r="76" spans="7:9" x14ac:dyDescent="0.25">
      <c r="G76" s="49"/>
      <c r="H76" s="49"/>
      <c r="I76" s="49"/>
    </row>
    <row r="77" spans="7:9" x14ac:dyDescent="0.25">
      <c r="G77" s="49"/>
      <c r="H77" s="49"/>
      <c r="I77" s="49"/>
    </row>
    <row r="78" spans="7:9" x14ac:dyDescent="0.25">
      <c r="G78" s="49"/>
      <c r="H78" s="49"/>
      <c r="I78" s="49"/>
    </row>
    <row r="79" spans="7:9" x14ac:dyDescent="0.25">
      <c r="G79" s="49"/>
      <c r="H79" s="49"/>
      <c r="I79" s="49"/>
    </row>
    <row r="80" spans="7:9" x14ac:dyDescent="0.25">
      <c r="G80" s="49"/>
      <c r="H80" s="49"/>
      <c r="I80" s="49"/>
    </row>
    <row r="81" spans="7:9" x14ac:dyDescent="0.25">
      <c r="G81" s="49"/>
      <c r="H81" s="49"/>
      <c r="I81" s="49"/>
    </row>
  </sheetData>
  <mergeCells count="17">
    <mergeCell ref="D62:E62"/>
    <mergeCell ref="A35:C35"/>
    <mergeCell ref="D42:E42"/>
    <mergeCell ref="D47:E47"/>
    <mergeCell ref="D46:E46"/>
    <mergeCell ref="D50:E50"/>
    <mergeCell ref="D23:E23"/>
    <mergeCell ref="A10:C10"/>
    <mergeCell ref="A2:J2"/>
    <mergeCell ref="A1:J1"/>
    <mergeCell ref="D58:E58"/>
    <mergeCell ref="A7:I7"/>
    <mergeCell ref="A32:I32"/>
    <mergeCell ref="A3:I3"/>
    <mergeCell ref="A5:I5"/>
    <mergeCell ref="D14:E14"/>
    <mergeCell ref="D24:E24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"/>
  <sheetViews>
    <sheetView workbookViewId="0">
      <selection activeCell="E18" sqref="E18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90" t="s">
        <v>76</v>
      </c>
      <c r="B1" s="190"/>
      <c r="C1" s="190"/>
      <c r="D1" s="190"/>
      <c r="E1" s="190"/>
      <c r="F1" s="190"/>
      <c r="G1" s="94"/>
      <c r="H1" s="94"/>
      <c r="I1" s="94"/>
      <c r="J1" s="94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x14ac:dyDescent="0.25">
      <c r="A3" s="190" t="s">
        <v>34</v>
      </c>
      <c r="B3" s="190"/>
      <c r="C3" s="190"/>
      <c r="D3" s="190"/>
      <c r="E3" s="192"/>
      <c r="F3" s="192"/>
    </row>
    <row r="4" spans="1:10" ht="18" x14ac:dyDescent="0.25">
      <c r="A4" s="3"/>
      <c r="B4" s="3"/>
      <c r="C4" s="3"/>
      <c r="D4" s="3"/>
      <c r="E4" s="4"/>
      <c r="F4" s="4"/>
    </row>
    <row r="5" spans="1:10" ht="18" customHeight="1" x14ac:dyDescent="0.25">
      <c r="A5" s="190" t="s">
        <v>15</v>
      </c>
      <c r="B5" s="193"/>
      <c r="C5" s="193"/>
      <c r="D5" s="193"/>
      <c r="E5" s="193"/>
      <c r="F5" s="193"/>
    </row>
    <row r="6" spans="1:10" ht="18" x14ac:dyDescent="0.25">
      <c r="A6" s="3"/>
      <c r="B6" s="3"/>
      <c r="C6" s="3"/>
      <c r="D6" s="3"/>
      <c r="E6" s="4"/>
      <c r="F6" s="4"/>
    </row>
    <row r="7" spans="1:10" ht="15.75" x14ac:dyDescent="0.25">
      <c r="A7" s="190" t="s">
        <v>28</v>
      </c>
      <c r="B7" s="191"/>
      <c r="C7" s="191"/>
      <c r="D7" s="191"/>
      <c r="E7" s="191"/>
      <c r="F7" s="191"/>
    </row>
    <row r="8" spans="1:10" ht="18" x14ac:dyDescent="0.25">
      <c r="A8" s="3"/>
      <c r="B8" s="3"/>
      <c r="C8" s="3"/>
      <c r="D8" s="3"/>
      <c r="E8" s="4"/>
      <c r="F8" s="4"/>
    </row>
    <row r="9" spans="1:10" ht="25.5" x14ac:dyDescent="0.25">
      <c r="A9" s="15" t="s">
        <v>29</v>
      </c>
      <c r="B9" s="14" t="s">
        <v>12</v>
      </c>
      <c r="C9" s="15" t="s">
        <v>13</v>
      </c>
      <c r="D9" s="15" t="s">
        <v>45</v>
      </c>
      <c r="E9" s="15" t="s">
        <v>46</v>
      </c>
      <c r="F9" s="15" t="s">
        <v>47</v>
      </c>
    </row>
    <row r="10" spans="1:10" ht="15.75" customHeight="1" x14ac:dyDescent="0.25">
      <c r="A10" s="8" t="s">
        <v>30</v>
      </c>
      <c r="B10" s="5"/>
      <c r="C10" s="6"/>
      <c r="D10" s="31">
        <v>19591825.629999999</v>
      </c>
      <c r="E10" s="31">
        <v>19150308.57</v>
      </c>
      <c r="F10" s="31">
        <v>19245868.98</v>
      </c>
    </row>
    <row r="11" spans="1:10" ht="15.75" customHeight="1" x14ac:dyDescent="0.25">
      <c r="A11" s="8" t="s">
        <v>60</v>
      </c>
      <c r="B11" s="5"/>
      <c r="C11" s="6"/>
      <c r="D11" s="31">
        <v>19591825.629999999</v>
      </c>
      <c r="E11" s="31">
        <v>19150308.57</v>
      </c>
      <c r="F11" s="31">
        <v>19245868.98</v>
      </c>
    </row>
    <row r="12" spans="1:10" x14ac:dyDescent="0.25">
      <c r="A12" s="13" t="s">
        <v>59</v>
      </c>
      <c r="B12" s="5"/>
      <c r="C12" s="6"/>
      <c r="D12" s="31">
        <v>19591825.629999999</v>
      </c>
      <c r="E12" s="31">
        <v>19150308.57</v>
      </c>
      <c r="F12" s="31">
        <v>19245868.98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G21" sqref="G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90" t="s">
        <v>76</v>
      </c>
      <c r="B1" s="190"/>
      <c r="C1" s="190"/>
      <c r="D1" s="190"/>
      <c r="E1" s="190"/>
      <c r="F1" s="190"/>
      <c r="G1" s="190"/>
      <c r="H1" s="190"/>
      <c r="I1" s="190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190" t="s">
        <v>34</v>
      </c>
      <c r="B3" s="190"/>
      <c r="C3" s="190"/>
      <c r="D3" s="190"/>
      <c r="E3" s="190"/>
      <c r="F3" s="190"/>
      <c r="G3" s="190"/>
      <c r="H3" s="192"/>
      <c r="I3" s="192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190" t="s">
        <v>31</v>
      </c>
      <c r="B5" s="193"/>
      <c r="C5" s="193"/>
      <c r="D5" s="193"/>
      <c r="E5" s="193"/>
      <c r="F5" s="193"/>
      <c r="G5" s="193"/>
      <c r="H5" s="193"/>
      <c r="I5" s="193"/>
    </row>
    <row r="6" spans="1:9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9" ht="25.5" x14ac:dyDescent="0.25">
      <c r="A7" s="15" t="s">
        <v>16</v>
      </c>
      <c r="B7" s="14" t="s">
        <v>17</v>
      </c>
      <c r="C7" s="14" t="s">
        <v>18</v>
      </c>
      <c r="D7" s="14" t="s">
        <v>53</v>
      </c>
      <c r="E7" s="14" t="s">
        <v>12</v>
      </c>
      <c r="F7" s="15" t="s">
        <v>13</v>
      </c>
      <c r="G7" s="15" t="s">
        <v>45</v>
      </c>
      <c r="H7" s="15" t="s">
        <v>46</v>
      </c>
      <c r="I7" s="15" t="s">
        <v>47</v>
      </c>
    </row>
    <row r="8" spans="1:9" ht="25.5" x14ac:dyDescent="0.25">
      <c r="A8" s="8">
        <v>8</v>
      </c>
      <c r="B8" s="8"/>
      <c r="C8" s="8"/>
      <c r="D8" s="8" t="s">
        <v>32</v>
      </c>
      <c r="E8" s="5"/>
      <c r="F8" s="6"/>
      <c r="G8" s="6"/>
      <c r="H8" s="6"/>
      <c r="I8" s="6"/>
    </row>
    <row r="9" spans="1:9" x14ac:dyDescent="0.25">
      <c r="A9" s="8"/>
      <c r="B9" s="12">
        <v>84</v>
      </c>
      <c r="C9" s="12"/>
      <c r="D9" s="12" t="s">
        <v>36</v>
      </c>
      <c r="E9" s="5"/>
      <c r="F9" s="6"/>
      <c r="G9" s="6"/>
      <c r="H9" s="6"/>
      <c r="I9" s="6"/>
    </row>
    <row r="10" spans="1:9" ht="25.5" x14ac:dyDescent="0.25">
      <c r="A10" s="9"/>
      <c r="B10" s="9"/>
      <c r="C10" s="10">
        <v>81</v>
      </c>
      <c r="D10" s="13" t="s">
        <v>37</v>
      </c>
      <c r="E10" s="5"/>
      <c r="F10" s="6"/>
      <c r="G10" s="6"/>
      <c r="H10" s="6"/>
      <c r="I10" s="6"/>
    </row>
    <row r="11" spans="1:9" ht="25.5" x14ac:dyDescent="0.25">
      <c r="A11" s="11">
        <v>5</v>
      </c>
      <c r="B11" s="11"/>
      <c r="C11" s="11"/>
      <c r="D11" s="16" t="s">
        <v>33</v>
      </c>
      <c r="E11" s="5"/>
      <c r="F11" s="6"/>
      <c r="G11" s="6"/>
      <c r="H11" s="6"/>
      <c r="I11" s="6"/>
    </row>
    <row r="12" spans="1:9" ht="25.5" x14ac:dyDescent="0.25">
      <c r="A12" s="12"/>
      <c r="B12" s="12">
        <v>54</v>
      </c>
      <c r="C12" s="12"/>
      <c r="D12" s="17" t="s">
        <v>38</v>
      </c>
      <c r="E12" s="5"/>
      <c r="F12" s="6"/>
      <c r="G12" s="6"/>
      <c r="H12" s="6"/>
      <c r="I12" s="7"/>
    </row>
    <row r="13" spans="1:9" x14ac:dyDescent="0.25">
      <c r="A13" s="12"/>
      <c r="B13" s="12"/>
      <c r="C13" s="10">
        <v>11</v>
      </c>
      <c r="D13" s="10" t="s">
        <v>20</v>
      </c>
      <c r="E13" s="5"/>
      <c r="F13" s="6"/>
      <c r="G13" s="6"/>
      <c r="H13" s="6"/>
      <c r="I13" s="7"/>
    </row>
    <row r="14" spans="1:9" x14ac:dyDescent="0.25">
      <c r="A14" s="12"/>
      <c r="B14" s="12"/>
      <c r="C14" s="10">
        <v>31</v>
      </c>
      <c r="D14" s="10" t="s">
        <v>39</v>
      </c>
      <c r="E14" s="5"/>
      <c r="F14" s="6"/>
      <c r="G14" s="6"/>
      <c r="H14" s="6"/>
      <c r="I14" s="7"/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0"/>
  <sheetViews>
    <sheetView workbookViewId="0">
      <selection activeCell="L11" sqref="L11"/>
    </sheetView>
  </sheetViews>
  <sheetFormatPr defaultRowHeight="15" x14ac:dyDescent="0.25"/>
  <cols>
    <col min="2" max="2" width="67.5703125" customWidth="1"/>
    <col min="3" max="5" width="12.140625" bestFit="1" customWidth="1"/>
  </cols>
  <sheetData>
    <row r="1" spans="1:10" ht="39" customHeight="1" x14ac:dyDescent="0.25">
      <c r="A1" s="190" t="s">
        <v>81</v>
      </c>
      <c r="B1" s="190"/>
      <c r="C1" s="190"/>
      <c r="D1" s="190"/>
      <c r="E1" s="190"/>
      <c r="F1" s="190"/>
      <c r="G1" s="190"/>
      <c r="H1" s="190"/>
      <c r="I1" s="94"/>
      <c r="J1" s="94"/>
    </row>
    <row r="2" spans="1:10" x14ac:dyDescent="0.25">
      <c r="A2" s="140"/>
      <c r="B2" s="140"/>
      <c r="C2" s="140"/>
      <c r="D2" s="140"/>
      <c r="E2" s="140"/>
      <c r="F2" s="140"/>
      <c r="G2" s="140"/>
      <c r="H2" s="140"/>
    </row>
    <row r="3" spans="1:10" x14ac:dyDescent="0.25">
      <c r="A3" s="140"/>
      <c r="B3" s="200"/>
      <c r="C3" s="201"/>
      <c r="D3" s="201"/>
      <c r="E3" s="201"/>
      <c r="F3" s="201"/>
      <c r="G3" s="140"/>
      <c r="H3" s="140"/>
    </row>
    <row r="4" spans="1:10" ht="15.75" x14ac:dyDescent="0.25">
      <c r="A4" s="202" t="s">
        <v>90</v>
      </c>
      <c r="B4" s="202"/>
      <c r="C4" s="202"/>
      <c r="D4" s="202"/>
      <c r="E4" s="202"/>
      <c r="F4" s="202"/>
      <c r="G4" s="202"/>
      <c r="H4" s="202"/>
    </row>
    <row r="5" spans="1:10" x14ac:dyDescent="0.25">
      <c r="A5" s="141"/>
      <c r="B5" s="141"/>
      <c r="C5" s="142"/>
      <c r="D5" s="142"/>
      <c r="E5" s="142"/>
      <c r="F5" s="141"/>
      <c r="G5" s="141"/>
      <c r="H5" s="141"/>
    </row>
    <row r="6" spans="1:10" x14ac:dyDescent="0.25">
      <c r="A6" s="203" t="s">
        <v>91</v>
      </c>
      <c r="B6" s="204"/>
      <c r="C6" s="209" t="s">
        <v>92</v>
      </c>
      <c r="D6" s="210"/>
      <c r="E6" s="210"/>
      <c r="F6" s="211" t="s">
        <v>77</v>
      </c>
      <c r="G6" s="212"/>
      <c r="H6" s="213"/>
    </row>
    <row r="7" spans="1:10" ht="23.25" x14ac:dyDescent="0.25">
      <c r="A7" s="205"/>
      <c r="B7" s="206"/>
      <c r="C7" s="145" t="s">
        <v>93</v>
      </c>
      <c r="D7" s="145" t="s">
        <v>94</v>
      </c>
      <c r="E7" s="145" t="s">
        <v>95</v>
      </c>
      <c r="F7" s="214"/>
      <c r="G7" s="215"/>
      <c r="H7" s="216"/>
    </row>
    <row r="8" spans="1:10" x14ac:dyDescent="0.25">
      <c r="A8" s="207"/>
      <c r="B8" s="208"/>
      <c r="C8" s="143">
        <v>1</v>
      </c>
      <c r="D8" s="143">
        <v>2</v>
      </c>
      <c r="E8" s="143">
        <v>3</v>
      </c>
      <c r="F8" s="143" t="s">
        <v>78</v>
      </c>
      <c r="G8" s="143" t="s">
        <v>79</v>
      </c>
      <c r="H8" s="143" t="s">
        <v>80</v>
      </c>
    </row>
    <row r="9" spans="1:10" x14ac:dyDescent="0.25">
      <c r="A9" s="198" t="s">
        <v>96</v>
      </c>
      <c r="B9" s="198"/>
      <c r="C9" s="146">
        <f t="shared" ref="C9:E11" si="0">C10</f>
        <v>19591825.629999999</v>
      </c>
      <c r="D9" s="146">
        <f t="shared" si="0"/>
        <v>19150308.57</v>
      </c>
      <c r="E9" s="146">
        <f t="shared" si="0"/>
        <v>19245868.979999997</v>
      </c>
      <c r="F9" s="147">
        <f>D9/C9*100</f>
        <v>97.746422062250673</v>
      </c>
      <c r="G9" s="147">
        <f>E9/D9*100</f>
        <v>100.49900193331452</v>
      </c>
      <c r="H9" s="147">
        <f>E9/C9*100</f>
        <v>98.23417859808707</v>
      </c>
    </row>
    <row r="10" spans="1:10" x14ac:dyDescent="0.25">
      <c r="A10" s="199" t="s">
        <v>97</v>
      </c>
      <c r="B10" s="199"/>
      <c r="C10" s="148">
        <f t="shared" si="0"/>
        <v>19591825.629999999</v>
      </c>
      <c r="D10" s="148">
        <f t="shared" si="0"/>
        <v>19150308.57</v>
      </c>
      <c r="E10" s="148">
        <f t="shared" si="0"/>
        <v>19245868.979999997</v>
      </c>
      <c r="F10" s="149">
        <f t="shared" ref="F10:G73" si="1">D10/C10*100</f>
        <v>97.746422062250673</v>
      </c>
      <c r="G10" s="149">
        <f t="shared" si="1"/>
        <v>100.49900193331452</v>
      </c>
      <c r="H10" s="149">
        <f t="shared" ref="H10:H73" si="2">E10/C10*100</f>
        <v>98.23417859808707</v>
      </c>
    </row>
    <row r="11" spans="1:10" x14ac:dyDescent="0.25">
      <c r="A11" s="199" t="s">
        <v>98</v>
      </c>
      <c r="B11" s="199"/>
      <c r="C11" s="148">
        <f t="shared" si="0"/>
        <v>19591825.629999999</v>
      </c>
      <c r="D11" s="148">
        <f t="shared" si="0"/>
        <v>19150308.57</v>
      </c>
      <c r="E11" s="148">
        <f t="shared" si="0"/>
        <v>19245868.979999997</v>
      </c>
      <c r="F11" s="149">
        <f t="shared" si="1"/>
        <v>97.746422062250673</v>
      </c>
      <c r="G11" s="149">
        <f t="shared" si="1"/>
        <v>100.49900193331452</v>
      </c>
      <c r="H11" s="149">
        <f t="shared" si="2"/>
        <v>98.23417859808707</v>
      </c>
    </row>
    <row r="12" spans="1:10" x14ac:dyDescent="0.25">
      <c r="A12" s="199" t="s">
        <v>99</v>
      </c>
      <c r="B12" s="199"/>
      <c r="C12" s="148">
        <f>C13+C15+C17+C19+C24+C26+C28+C30+C32</f>
        <v>19591825.629999999</v>
      </c>
      <c r="D12" s="148">
        <f>D13+D15+D17+D19+D24+D26+D28+D30+D32</f>
        <v>19150308.57</v>
      </c>
      <c r="E12" s="148">
        <f>E13+E15+E17+E19+E24+E26+E28+E30+E32</f>
        <v>19245868.979999997</v>
      </c>
      <c r="F12" s="149">
        <f t="shared" si="1"/>
        <v>97.746422062250673</v>
      </c>
      <c r="G12" s="149">
        <f t="shared" si="1"/>
        <v>100.49900193331452</v>
      </c>
      <c r="H12" s="149">
        <f t="shared" si="2"/>
        <v>98.23417859808707</v>
      </c>
    </row>
    <row r="13" spans="1:10" x14ac:dyDescent="0.25">
      <c r="A13" s="197" t="s">
        <v>100</v>
      </c>
      <c r="B13" s="197"/>
      <c r="C13" s="150">
        <f>C14</f>
        <v>1055241.8899999999</v>
      </c>
      <c r="D13" s="150">
        <f>D14</f>
        <v>830712.06</v>
      </c>
      <c r="E13" s="150">
        <f>E14</f>
        <v>830712.06</v>
      </c>
      <c r="F13" s="151">
        <f t="shared" si="1"/>
        <v>78.722430171910645</v>
      </c>
      <c r="G13" s="151">
        <f t="shared" si="1"/>
        <v>100</v>
      </c>
      <c r="H13" s="151">
        <f t="shared" si="2"/>
        <v>78.722430171910645</v>
      </c>
    </row>
    <row r="14" spans="1:10" x14ac:dyDescent="0.25">
      <c r="A14" s="144">
        <v>67</v>
      </c>
      <c r="B14" s="144" t="s">
        <v>50</v>
      </c>
      <c r="C14" s="152">
        <f>C41+C72+C102+C123</f>
        <v>1055241.8899999999</v>
      </c>
      <c r="D14" s="152">
        <f>D41+D72+D102+D123</f>
        <v>830712.06</v>
      </c>
      <c r="E14" s="152">
        <f>E41+E72+E102+E123</f>
        <v>830712.06</v>
      </c>
      <c r="F14" s="153">
        <f t="shared" si="1"/>
        <v>78.722430171910645</v>
      </c>
      <c r="G14" s="153">
        <f t="shared" si="1"/>
        <v>100</v>
      </c>
      <c r="H14" s="153">
        <f t="shared" si="2"/>
        <v>78.722430171910645</v>
      </c>
    </row>
    <row r="15" spans="1:10" x14ac:dyDescent="0.25">
      <c r="A15" s="197" t="s">
        <v>101</v>
      </c>
      <c r="B15" s="197"/>
      <c r="C15" s="150">
        <f>C16</f>
        <v>1656303.27</v>
      </c>
      <c r="D15" s="150">
        <f>D16</f>
        <v>1390857.65</v>
      </c>
      <c r="E15" s="150">
        <f>E16</f>
        <v>1390857.65</v>
      </c>
      <c r="F15" s="151">
        <f t="shared" si="1"/>
        <v>83.973610098590214</v>
      </c>
      <c r="G15" s="151">
        <f t="shared" si="1"/>
        <v>100</v>
      </c>
      <c r="H15" s="151">
        <f t="shared" si="2"/>
        <v>83.973610098590214</v>
      </c>
    </row>
    <row r="16" spans="1:10" x14ac:dyDescent="0.25">
      <c r="A16" s="144">
        <v>67</v>
      </c>
      <c r="B16" s="144" t="s">
        <v>50</v>
      </c>
      <c r="C16" s="152">
        <f>C89</f>
        <v>1656303.27</v>
      </c>
      <c r="D16" s="152">
        <f>D89</f>
        <v>1390857.65</v>
      </c>
      <c r="E16" s="152">
        <f>E89</f>
        <v>1390857.65</v>
      </c>
      <c r="F16" s="153">
        <f t="shared" si="1"/>
        <v>83.973610098590214</v>
      </c>
      <c r="G16" s="153">
        <f t="shared" si="1"/>
        <v>100</v>
      </c>
      <c r="H16" s="153">
        <f t="shared" si="2"/>
        <v>83.973610098590214</v>
      </c>
    </row>
    <row r="17" spans="1:8" x14ac:dyDescent="0.25">
      <c r="A17" s="197" t="s">
        <v>102</v>
      </c>
      <c r="B17" s="197"/>
      <c r="C17" s="150">
        <f>C18</f>
        <v>26530</v>
      </c>
      <c r="D17" s="150">
        <f>D18</f>
        <v>26544.560000000001</v>
      </c>
      <c r="E17" s="150">
        <f>E18</f>
        <v>26544.560000000001</v>
      </c>
      <c r="F17" s="151">
        <f t="shared" si="1"/>
        <v>100.05488126649078</v>
      </c>
      <c r="G17" s="151">
        <f t="shared" si="1"/>
        <v>100</v>
      </c>
      <c r="H17" s="151">
        <f t="shared" si="2"/>
        <v>100.05488126649078</v>
      </c>
    </row>
    <row r="18" spans="1:8" x14ac:dyDescent="0.25">
      <c r="A18" s="144">
        <v>67</v>
      </c>
      <c r="B18" s="144" t="s">
        <v>50</v>
      </c>
      <c r="C18" s="152">
        <f>C129</f>
        <v>26530</v>
      </c>
      <c r="D18" s="152">
        <f>D129</f>
        <v>26544.560000000001</v>
      </c>
      <c r="E18" s="152">
        <f>E129</f>
        <v>26544.560000000001</v>
      </c>
      <c r="F18" s="153">
        <f t="shared" si="1"/>
        <v>100.05488126649078</v>
      </c>
      <c r="G18" s="153">
        <f t="shared" si="1"/>
        <v>100</v>
      </c>
      <c r="H18" s="153">
        <f t="shared" si="2"/>
        <v>100.05488126649078</v>
      </c>
    </row>
    <row r="19" spans="1:8" x14ac:dyDescent="0.25">
      <c r="A19" s="197" t="s">
        <v>103</v>
      </c>
      <c r="B19" s="197"/>
      <c r="C19" s="150">
        <v>266905.56</v>
      </c>
      <c r="D19" s="150">
        <v>266905.57</v>
      </c>
      <c r="E19" s="150">
        <v>266905.56</v>
      </c>
      <c r="F19" s="151">
        <f t="shared" si="1"/>
        <v>100.00000374664357</v>
      </c>
      <c r="G19" s="151">
        <f t="shared" si="1"/>
        <v>99.999996253356571</v>
      </c>
      <c r="H19" s="151">
        <f t="shared" si="2"/>
        <v>100</v>
      </c>
    </row>
    <row r="20" spans="1:8" x14ac:dyDescent="0.25">
      <c r="A20" s="144" t="s">
        <v>104</v>
      </c>
      <c r="B20" s="144" t="s">
        <v>49</v>
      </c>
      <c r="C20" s="152">
        <v>0</v>
      </c>
      <c r="D20" s="152">
        <v>0</v>
      </c>
      <c r="E20" s="152">
        <v>0</v>
      </c>
      <c r="F20" s="153"/>
      <c r="G20" s="153"/>
      <c r="H20" s="153"/>
    </row>
    <row r="21" spans="1:8" x14ac:dyDescent="0.25">
      <c r="A21" s="144" t="s">
        <v>105</v>
      </c>
      <c r="B21" s="144" t="s">
        <v>106</v>
      </c>
      <c r="C21" s="152">
        <v>132.72</v>
      </c>
      <c r="D21" s="152">
        <v>132.72</v>
      </c>
      <c r="E21" s="152">
        <v>132.72</v>
      </c>
      <c r="F21" s="153">
        <f t="shared" si="1"/>
        <v>100</v>
      </c>
      <c r="G21" s="153">
        <f t="shared" si="1"/>
        <v>100</v>
      </c>
      <c r="H21" s="153">
        <f t="shared" si="2"/>
        <v>100</v>
      </c>
    </row>
    <row r="22" spans="1:8" x14ac:dyDescent="0.25">
      <c r="A22" s="144" t="s">
        <v>107</v>
      </c>
      <c r="B22" s="144" t="s">
        <v>108</v>
      </c>
      <c r="C22" s="152">
        <v>265445.61</v>
      </c>
      <c r="D22" s="152">
        <v>265445.62</v>
      </c>
      <c r="E22" s="152">
        <v>265445.61</v>
      </c>
      <c r="F22" s="153">
        <f t="shared" si="1"/>
        <v>100.00000376725009</v>
      </c>
      <c r="G22" s="153">
        <f t="shared" si="1"/>
        <v>99.99999623275005</v>
      </c>
      <c r="H22" s="153">
        <f t="shared" si="2"/>
        <v>100</v>
      </c>
    </row>
    <row r="23" spans="1:8" x14ac:dyDescent="0.25">
      <c r="A23" s="144" t="s">
        <v>109</v>
      </c>
      <c r="B23" s="144" t="s">
        <v>70</v>
      </c>
      <c r="C23" s="152">
        <v>1327.23</v>
      </c>
      <c r="D23" s="152">
        <v>1327.23</v>
      </c>
      <c r="E23" s="152">
        <v>1327.23</v>
      </c>
      <c r="F23" s="153">
        <f t="shared" si="1"/>
        <v>100</v>
      </c>
      <c r="G23" s="153">
        <f t="shared" si="1"/>
        <v>100</v>
      </c>
      <c r="H23" s="153">
        <f t="shared" si="2"/>
        <v>100</v>
      </c>
    </row>
    <row r="24" spans="1:8" x14ac:dyDescent="0.25">
      <c r="A24" s="197" t="s">
        <v>110</v>
      </c>
      <c r="B24" s="197"/>
      <c r="C24" s="150">
        <v>15349735.609999999</v>
      </c>
      <c r="D24" s="150">
        <v>15712599.779999999</v>
      </c>
      <c r="E24" s="150">
        <v>15809752.859999999</v>
      </c>
      <c r="F24" s="151">
        <f t="shared" si="1"/>
        <v>102.36397667829276</v>
      </c>
      <c r="G24" s="151">
        <f t="shared" si="1"/>
        <v>100.61831320952794</v>
      </c>
      <c r="H24" s="151">
        <f t="shared" si="2"/>
        <v>102.99690666789276</v>
      </c>
    </row>
    <row r="25" spans="1:8" x14ac:dyDescent="0.25">
      <c r="A25" s="144" t="s">
        <v>111</v>
      </c>
      <c r="B25" s="144" t="s">
        <v>50</v>
      </c>
      <c r="C25" s="152">
        <v>15349735.609999999</v>
      </c>
      <c r="D25" s="152">
        <v>15712599.779999999</v>
      </c>
      <c r="E25" s="152">
        <v>15809752.859999999</v>
      </c>
      <c r="F25" s="153">
        <f t="shared" si="1"/>
        <v>102.36397667829276</v>
      </c>
      <c r="G25" s="153">
        <f t="shared" si="1"/>
        <v>100.61831320952794</v>
      </c>
      <c r="H25" s="153">
        <f t="shared" si="2"/>
        <v>102.99690666789276</v>
      </c>
    </row>
    <row r="26" spans="1:8" x14ac:dyDescent="0.25">
      <c r="A26" s="197" t="s">
        <v>112</v>
      </c>
      <c r="B26" s="197"/>
      <c r="C26" s="150">
        <v>1071603.97</v>
      </c>
      <c r="D26" s="150">
        <v>904107.76</v>
      </c>
      <c r="E26" s="150">
        <v>907558.56</v>
      </c>
      <c r="F26" s="151">
        <f t="shared" si="1"/>
        <v>84.369579183249954</v>
      </c>
      <c r="G26" s="151">
        <f t="shared" si="1"/>
        <v>100.38168016608995</v>
      </c>
      <c r="H26" s="151">
        <f t="shared" si="2"/>
        <v>84.691601133205964</v>
      </c>
    </row>
    <row r="27" spans="1:8" x14ac:dyDescent="0.25">
      <c r="A27" s="144" t="s">
        <v>104</v>
      </c>
      <c r="B27" s="144" t="s">
        <v>49</v>
      </c>
      <c r="C27" s="152">
        <v>1071603.97</v>
      </c>
      <c r="D27" s="152">
        <v>904107.76</v>
      </c>
      <c r="E27" s="152">
        <v>907558.56</v>
      </c>
      <c r="F27" s="153">
        <f t="shared" si="1"/>
        <v>84.369579183249954</v>
      </c>
      <c r="G27" s="153">
        <f t="shared" si="1"/>
        <v>100.38168016608995</v>
      </c>
      <c r="H27" s="153">
        <f t="shared" si="2"/>
        <v>84.691601133205964</v>
      </c>
    </row>
    <row r="28" spans="1:8" x14ac:dyDescent="0.25">
      <c r="A28" s="197" t="s">
        <v>113</v>
      </c>
      <c r="B28" s="197"/>
      <c r="C28" s="150">
        <v>151967.6</v>
      </c>
      <c r="D28" s="150">
        <v>5043.46</v>
      </c>
      <c r="E28" s="150">
        <v>0</v>
      </c>
      <c r="F28" s="151">
        <f t="shared" si="1"/>
        <v>3.3187732121847024</v>
      </c>
      <c r="G28" s="151">
        <f t="shared" si="1"/>
        <v>0</v>
      </c>
      <c r="H28" s="151">
        <f t="shared" si="2"/>
        <v>0</v>
      </c>
    </row>
    <row r="29" spans="1:8" x14ac:dyDescent="0.25">
      <c r="A29" s="144" t="s">
        <v>104</v>
      </c>
      <c r="B29" s="144" t="s">
        <v>49</v>
      </c>
      <c r="C29" s="152">
        <v>151967.6</v>
      </c>
      <c r="D29" s="152">
        <v>5043.46</v>
      </c>
      <c r="E29" s="152">
        <v>0</v>
      </c>
      <c r="F29" s="153">
        <f t="shared" si="1"/>
        <v>3.3187732121847024</v>
      </c>
      <c r="G29" s="153">
        <f t="shared" si="1"/>
        <v>0</v>
      </c>
      <c r="H29" s="153">
        <f t="shared" si="2"/>
        <v>0</v>
      </c>
    </row>
    <row r="30" spans="1:8" x14ac:dyDescent="0.25">
      <c r="A30" s="197" t="s">
        <v>114</v>
      </c>
      <c r="B30" s="197"/>
      <c r="C30" s="150">
        <v>0</v>
      </c>
      <c r="D30" s="150">
        <v>0</v>
      </c>
      <c r="E30" s="150">
        <v>0</v>
      </c>
      <c r="F30" s="151"/>
      <c r="G30" s="151"/>
      <c r="H30" s="151"/>
    </row>
    <row r="31" spans="1:8" x14ac:dyDescent="0.25">
      <c r="A31" s="144" t="s">
        <v>107</v>
      </c>
      <c r="B31" s="144" t="s">
        <v>108</v>
      </c>
      <c r="C31" s="152">
        <v>0</v>
      </c>
      <c r="D31" s="152">
        <v>0</v>
      </c>
      <c r="E31" s="152">
        <v>0</v>
      </c>
      <c r="F31" s="153"/>
      <c r="G31" s="153"/>
      <c r="H31" s="153"/>
    </row>
    <row r="32" spans="1:8" x14ac:dyDescent="0.25">
      <c r="A32" s="197" t="s">
        <v>115</v>
      </c>
      <c r="B32" s="197"/>
      <c r="C32" s="150">
        <v>13537.73</v>
      </c>
      <c r="D32" s="150">
        <v>13537.73</v>
      </c>
      <c r="E32" s="150">
        <v>13537.73</v>
      </c>
      <c r="F32" s="151">
        <f t="shared" si="1"/>
        <v>100</v>
      </c>
      <c r="G32" s="151">
        <f t="shared" si="1"/>
        <v>100</v>
      </c>
      <c r="H32" s="151">
        <f t="shared" si="2"/>
        <v>100</v>
      </c>
    </row>
    <row r="33" spans="1:8" x14ac:dyDescent="0.25">
      <c r="A33" s="144" t="s">
        <v>116</v>
      </c>
      <c r="B33" s="144" t="s">
        <v>117</v>
      </c>
      <c r="C33" s="152">
        <v>13272.28</v>
      </c>
      <c r="D33" s="152">
        <v>13272.28</v>
      </c>
      <c r="E33" s="152">
        <v>13272.28</v>
      </c>
      <c r="F33" s="153">
        <f t="shared" si="1"/>
        <v>100</v>
      </c>
      <c r="G33" s="153">
        <f t="shared" si="1"/>
        <v>100</v>
      </c>
      <c r="H33" s="153">
        <f t="shared" si="2"/>
        <v>100</v>
      </c>
    </row>
    <row r="34" spans="1:8" x14ac:dyDescent="0.25">
      <c r="A34" s="144" t="s">
        <v>118</v>
      </c>
      <c r="B34" s="144" t="s">
        <v>48</v>
      </c>
      <c r="C34" s="152">
        <v>265.45</v>
      </c>
      <c r="D34" s="152">
        <v>265.45</v>
      </c>
      <c r="E34" s="152">
        <v>265.45</v>
      </c>
      <c r="F34" s="153">
        <f t="shared" si="1"/>
        <v>100</v>
      </c>
      <c r="G34" s="153">
        <f t="shared" si="1"/>
        <v>100</v>
      </c>
      <c r="H34" s="153">
        <f t="shared" si="2"/>
        <v>100</v>
      </c>
    </row>
    <row r="35" spans="1:8" x14ac:dyDescent="0.25">
      <c r="A35" s="217" t="s">
        <v>119</v>
      </c>
      <c r="B35" s="217"/>
      <c r="C35" s="146">
        <v>19591825.629999999</v>
      </c>
      <c r="D35" s="146">
        <v>19150308.57</v>
      </c>
      <c r="E35" s="146">
        <v>19245868.98</v>
      </c>
      <c r="F35" s="147">
        <f t="shared" si="1"/>
        <v>97.746422062250673</v>
      </c>
      <c r="G35" s="147">
        <f t="shared" si="1"/>
        <v>100.49900193331453</v>
      </c>
      <c r="H35" s="147">
        <f t="shared" si="2"/>
        <v>98.234178598087098</v>
      </c>
    </row>
    <row r="36" spans="1:8" x14ac:dyDescent="0.25">
      <c r="A36" s="199" t="s">
        <v>97</v>
      </c>
      <c r="B36" s="199"/>
      <c r="C36" s="148">
        <v>19591825.629999999</v>
      </c>
      <c r="D36" s="148">
        <v>19150308.57</v>
      </c>
      <c r="E36" s="148">
        <v>19245868.98</v>
      </c>
      <c r="F36" s="149">
        <f t="shared" si="1"/>
        <v>97.746422062250673</v>
      </c>
      <c r="G36" s="149">
        <f t="shared" si="1"/>
        <v>100.49900193331453</v>
      </c>
      <c r="H36" s="149">
        <f t="shared" si="2"/>
        <v>98.234178598087098</v>
      </c>
    </row>
    <row r="37" spans="1:8" x14ac:dyDescent="0.25">
      <c r="A37" s="199" t="s">
        <v>98</v>
      </c>
      <c r="B37" s="199"/>
      <c r="C37" s="148">
        <v>19591825.629999999</v>
      </c>
      <c r="D37" s="148">
        <v>19150308.57</v>
      </c>
      <c r="E37" s="148">
        <v>19245868.98</v>
      </c>
      <c r="F37" s="149">
        <f t="shared" si="1"/>
        <v>97.746422062250673</v>
      </c>
      <c r="G37" s="149">
        <f t="shared" si="1"/>
        <v>100.49900193331453</v>
      </c>
      <c r="H37" s="149">
        <f t="shared" si="2"/>
        <v>98.234178598087098</v>
      </c>
    </row>
    <row r="38" spans="1:8" x14ac:dyDescent="0.25">
      <c r="A38" s="199" t="s">
        <v>99</v>
      </c>
      <c r="B38" s="199"/>
      <c r="C38" s="148">
        <v>19591825.629999999</v>
      </c>
      <c r="D38" s="148">
        <v>19150308.57</v>
      </c>
      <c r="E38" s="148">
        <v>19245868.98</v>
      </c>
      <c r="F38" s="149">
        <f t="shared" si="1"/>
        <v>97.746422062250673</v>
      </c>
      <c r="G38" s="149">
        <f t="shared" si="1"/>
        <v>100.49900193331453</v>
      </c>
      <c r="H38" s="149">
        <f t="shared" si="2"/>
        <v>98.234178598087098</v>
      </c>
    </row>
    <row r="39" spans="1:8" x14ac:dyDescent="0.25">
      <c r="A39" s="199" t="s">
        <v>120</v>
      </c>
      <c r="B39" s="199"/>
      <c r="C39" s="148">
        <v>19591825.629999999</v>
      </c>
      <c r="D39" s="148">
        <v>19150308.57</v>
      </c>
      <c r="E39" s="148">
        <v>19245868.98</v>
      </c>
      <c r="F39" s="149">
        <f t="shared" si="1"/>
        <v>97.746422062250673</v>
      </c>
      <c r="G39" s="149">
        <f t="shared" si="1"/>
        <v>100.49900193331453</v>
      </c>
      <c r="H39" s="149">
        <f t="shared" si="2"/>
        <v>98.234178598087098</v>
      </c>
    </row>
    <row r="40" spans="1:8" x14ac:dyDescent="0.25">
      <c r="A40" s="218" t="s">
        <v>121</v>
      </c>
      <c r="B40" s="218"/>
      <c r="C40" s="154">
        <v>16389220.66</v>
      </c>
      <c r="D40" s="154">
        <v>16542913.68</v>
      </c>
      <c r="E40" s="154">
        <v>16701650.130000001</v>
      </c>
      <c r="F40" s="155">
        <f t="shared" si="1"/>
        <v>100.93776893476765</v>
      </c>
      <c r="G40" s="155">
        <f t="shared" si="1"/>
        <v>100.95954348230632</v>
      </c>
      <c r="H40" s="155">
        <f t="shared" si="2"/>
        <v>101.90631071776662</v>
      </c>
    </row>
    <row r="41" spans="1:8" x14ac:dyDescent="0.25">
      <c r="A41" s="197" t="s">
        <v>100</v>
      </c>
      <c r="B41" s="197"/>
      <c r="C41" s="150">
        <v>721613.91</v>
      </c>
      <c r="D41" s="150">
        <v>721613.91</v>
      </c>
      <c r="E41" s="150">
        <v>721613.91</v>
      </c>
      <c r="F41" s="151">
        <f t="shared" si="1"/>
        <v>100</v>
      </c>
      <c r="G41" s="151">
        <f t="shared" si="1"/>
        <v>100</v>
      </c>
      <c r="H41" s="151">
        <f t="shared" si="2"/>
        <v>100</v>
      </c>
    </row>
    <row r="42" spans="1:8" x14ac:dyDescent="0.25">
      <c r="A42" s="210" t="s">
        <v>122</v>
      </c>
      <c r="B42" s="210"/>
      <c r="C42" s="152">
        <v>721613.91</v>
      </c>
      <c r="D42" s="152">
        <v>721613.91</v>
      </c>
      <c r="E42" s="152">
        <v>721613.91</v>
      </c>
      <c r="F42" s="153">
        <f t="shared" si="1"/>
        <v>100</v>
      </c>
      <c r="G42" s="153">
        <f t="shared" si="1"/>
        <v>100</v>
      </c>
      <c r="H42" s="153">
        <f t="shared" si="2"/>
        <v>100</v>
      </c>
    </row>
    <row r="43" spans="1:8" x14ac:dyDescent="0.25">
      <c r="A43" s="210" t="s">
        <v>123</v>
      </c>
      <c r="B43" s="210"/>
      <c r="C43" s="152">
        <v>721613.91</v>
      </c>
      <c r="D43" s="152">
        <v>721613.91</v>
      </c>
      <c r="E43" s="152">
        <v>721613.91</v>
      </c>
      <c r="F43" s="153">
        <f t="shared" si="1"/>
        <v>100</v>
      </c>
      <c r="G43" s="153">
        <f t="shared" si="1"/>
        <v>100</v>
      </c>
      <c r="H43" s="153">
        <f t="shared" si="2"/>
        <v>100</v>
      </c>
    </row>
    <row r="44" spans="1:8" x14ac:dyDescent="0.25">
      <c r="A44" s="144" t="s">
        <v>124</v>
      </c>
      <c r="B44" s="144" t="s">
        <v>25</v>
      </c>
      <c r="C44" s="152">
        <v>638529.43000000005</v>
      </c>
      <c r="D44" s="152">
        <v>638529.43000000005</v>
      </c>
      <c r="E44" s="152">
        <v>638529.43000000005</v>
      </c>
      <c r="F44" s="153">
        <f t="shared" si="1"/>
        <v>100</v>
      </c>
      <c r="G44" s="153">
        <f t="shared" si="1"/>
        <v>100</v>
      </c>
      <c r="H44" s="153">
        <f t="shared" si="2"/>
        <v>100</v>
      </c>
    </row>
    <row r="45" spans="1:8" x14ac:dyDescent="0.25">
      <c r="A45" s="144" t="s">
        <v>125</v>
      </c>
      <c r="B45" s="144" t="s">
        <v>35</v>
      </c>
      <c r="C45" s="152">
        <v>83084.479999999996</v>
      </c>
      <c r="D45" s="152">
        <v>83084.479999999996</v>
      </c>
      <c r="E45" s="152">
        <v>83084.479999999996</v>
      </c>
      <c r="F45" s="153">
        <f t="shared" si="1"/>
        <v>100</v>
      </c>
      <c r="G45" s="153">
        <f t="shared" si="1"/>
        <v>100</v>
      </c>
      <c r="H45" s="153">
        <f t="shared" si="2"/>
        <v>100</v>
      </c>
    </row>
    <row r="46" spans="1:8" x14ac:dyDescent="0.25">
      <c r="A46" s="197" t="s">
        <v>126</v>
      </c>
      <c r="B46" s="197"/>
      <c r="C46" s="150">
        <v>0</v>
      </c>
      <c r="D46" s="150">
        <v>0</v>
      </c>
      <c r="E46" s="150">
        <v>0</v>
      </c>
      <c r="F46" s="151"/>
      <c r="G46" s="151"/>
      <c r="H46" s="151"/>
    </row>
    <row r="47" spans="1:8" x14ac:dyDescent="0.25">
      <c r="A47" s="144" t="s">
        <v>124</v>
      </c>
      <c r="B47" s="144" t="s">
        <v>25</v>
      </c>
      <c r="C47" s="152">
        <v>0</v>
      </c>
      <c r="D47" s="152">
        <v>0</v>
      </c>
      <c r="E47" s="152">
        <v>0</v>
      </c>
      <c r="F47" s="153"/>
      <c r="G47" s="153"/>
      <c r="H47" s="153"/>
    </row>
    <row r="48" spans="1:8" x14ac:dyDescent="0.25">
      <c r="A48" s="197" t="s">
        <v>103</v>
      </c>
      <c r="B48" s="197"/>
      <c r="C48" s="150">
        <v>230274.07</v>
      </c>
      <c r="D48" s="150">
        <v>167230.74</v>
      </c>
      <c r="E48" s="150">
        <v>229079.56</v>
      </c>
      <c r="F48" s="151">
        <f t="shared" si="1"/>
        <v>72.62247981285951</v>
      </c>
      <c r="G48" s="151">
        <f t="shared" si="1"/>
        <v>136.98412145996605</v>
      </c>
      <c r="H48" s="151">
        <f t="shared" si="2"/>
        <v>99.481265954086794</v>
      </c>
    </row>
    <row r="49" spans="1:8" x14ac:dyDescent="0.25">
      <c r="A49" s="210" t="s">
        <v>122</v>
      </c>
      <c r="B49" s="210"/>
      <c r="C49" s="152">
        <v>230274.07</v>
      </c>
      <c r="D49" s="152">
        <v>167230.74</v>
      </c>
      <c r="E49" s="152">
        <v>229079.56</v>
      </c>
      <c r="F49" s="153">
        <f t="shared" si="1"/>
        <v>72.62247981285951</v>
      </c>
      <c r="G49" s="153">
        <f t="shared" si="1"/>
        <v>136.98412145996605</v>
      </c>
      <c r="H49" s="153">
        <f t="shared" si="2"/>
        <v>99.481265954086794</v>
      </c>
    </row>
    <row r="50" spans="1:8" x14ac:dyDescent="0.25">
      <c r="A50" s="210" t="s">
        <v>123</v>
      </c>
      <c r="B50" s="210"/>
      <c r="C50" s="152">
        <v>230274.07</v>
      </c>
      <c r="D50" s="152">
        <v>167230.74</v>
      </c>
      <c r="E50" s="152">
        <v>229079.56</v>
      </c>
      <c r="F50" s="153">
        <f t="shared" si="1"/>
        <v>72.62247981285951</v>
      </c>
      <c r="G50" s="153">
        <f t="shared" si="1"/>
        <v>136.98412145996605</v>
      </c>
      <c r="H50" s="153">
        <f t="shared" si="2"/>
        <v>99.481265954086794</v>
      </c>
    </row>
    <row r="51" spans="1:8" x14ac:dyDescent="0.25">
      <c r="A51" s="144" t="s">
        <v>124</v>
      </c>
      <c r="B51" s="144" t="s">
        <v>25</v>
      </c>
      <c r="C51" s="152">
        <v>92109.63</v>
      </c>
      <c r="D51" s="152">
        <v>61317.94</v>
      </c>
      <c r="E51" s="152">
        <v>71935.759999999995</v>
      </c>
      <c r="F51" s="153">
        <f t="shared" si="1"/>
        <v>66.570607220982211</v>
      </c>
      <c r="G51" s="153">
        <f t="shared" si="1"/>
        <v>117.31600898529857</v>
      </c>
      <c r="H51" s="153">
        <f t="shared" si="2"/>
        <v>78.097979548935314</v>
      </c>
    </row>
    <row r="52" spans="1:8" x14ac:dyDescent="0.25">
      <c r="A52" s="144" t="s">
        <v>125</v>
      </c>
      <c r="B52" s="144" t="s">
        <v>35</v>
      </c>
      <c r="C52" s="152">
        <v>99674.83</v>
      </c>
      <c r="D52" s="152">
        <v>99011.21</v>
      </c>
      <c r="E52" s="152">
        <v>149976.76999999999</v>
      </c>
      <c r="F52" s="153">
        <f t="shared" si="1"/>
        <v>99.334215067133798</v>
      </c>
      <c r="G52" s="153">
        <f t="shared" si="1"/>
        <v>151.474535055172</v>
      </c>
      <c r="H52" s="153">
        <f t="shared" si="2"/>
        <v>150.46604042364555</v>
      </c>
    </row>
    <row r="53" spans="1:8" x14ac:dyDescent="0.25">
      <c r="A53" s="144" t="s">
        <v>127</v>
      </c>
      <c r="B53" s="144" t="s">
        <v>75</v>
      </c>
      <c r="C53" s="152">
        <v>38489.61</v>
      </c>
      <c r="D53" s="152">
        <v>6901.59</v>
      </c>
      <c r="E53" s="152">
        <v>7167.03</v>
      </c>
      <c r="F53" s="153">
        <f t="shared" si="1"/>
        <v>17.93104684614887</v>
      </c>
      <c r="G53" s="153">
        <f t="shared" si="1"/>
        <v>103.8460702533764</v>
      </c>
      <c r="H53" s="153">
        <f t="shared" si="2"/>
        <v>18.620687505017585</v>
      </c>
    </row>
    <row r="54" spans="1:8" x14ac:dyDescent="0.25">
      <c r="A54" s="144" t="s">
        <v>128</v>
      </c>
      <c r="B54" s="144" t="s">
        <v>129</v>
      </c>
      <c r="C54" s="152">
        <v>0</v>
      </c>
      <c r="D54" s="152">
        <v>0</v>
      </c>
      <c r="E54" s="152">
        <v>0</v>
      </c>
      <c r="F54" s="153"/>
      <c r="G54" s="153"/>
      <c r="H54" s="153"/>
    </row>
    <row r="55" spans="1:8" x14ac:dyDescent="0.25">
      <c r="A55" s="197" t="s">
        <v>130</v>
      </c>
      <c r="B55" s="197"/>
      <c r="C55" s="150">
        <v>0</v>
      </c>
      <c r="D55" s="150">
        <v>0</v>
      </c>
      <c r="E55" s="150">
        <v>0</v>
      </c>
      <c r="F55" s="151"/>
      <c r="G55" s="151"/>
      <c r="H55" s="151"/>
    </row>
    <row r="56" spans="1:8" x14ac:dyDescent="0.25">
      <c r="A56" s="144" t="s">
        <v>124</v>
      </c>
      <c r="B56" s="144" t="s">
        <v>25</v>
      </c>
      <c r="C56" s="152">
        <v>0</v>
      </c>
      <c r="D56" s="152">
        <v>0</v>
      </c>
      <c r="E56" s="152">
        <v>0</v>
      </c>
      <c r="F56" s="153"/>
      <c r="G56" s="153"/>
      <c r="H56" s="153"/>
    </row>
    <row r="57" spans="1:8" x14ac:dyDescent="0.25">
      <c r="A57" s="144" t="s">
        <v>125</v>
      </c>
      <c r="B57" s="144" t="s">
        <v>35</v>
      </c>
      <c r="C57" s="152">
        <v>0</v>
      </c>
      <c r="D57" s="152">
        <v>0</v>
      </c>
      <c r="E57" s="152">
        <v>0</v>
      </c>
      <c r="F57" s="153"/>
      <c r="G57" s="153"/>
      <c r="H57" s="153"/>
    </row>
    <row r="58" spans="1:8" x14ac:dyDescent="0.25">
      <c r="A58" s="144" t="s">
        <v>127</v>
      </c>
      <c r="B58" s="144" t="s">
        <v>75</v>
      </c>
      <c r="C58" s="152">
        <v>0</v>
      </c>
      <c r="D58" s="152">
        <v>0</v>
      </c>
      <c r="E58" s="152">
        <v>0</v>
      </c>
      <c r="F58" s="153"/>
      <c r="G58" s="153"/>
      <c r="H58" s="153"/>
    </row>
    <row r="59" spans="1:8" x14ac:dyDescent="0.25">
      <c r="A59" s="197" t="s">
        <v>110</v>
      </c>
      <c r="B59" s="197"/>
      <c r="C59" s="150">
        <v>15070354.109999999</v>
      </c>
      <c r="D59" s="150">
        <v>15431891.050000001</v>
      </c>
      <c r="E59" s="150">
        <v>15527716.9</v>
      </c>
      <c r="F59" s="151">
        <f t="shared" si="1"/>
        <v>102.39899432595352</v>
      </c>
      <c r="G59" s="151">
        <f t="shared" si="1"/>
        <v>100.62095986609496</v>
      </c>
      <c r="H59" s="151">
        <f t="shared" si="2"/>
        <v>103.03485098400253</v>
      </c>
    </row>
    <row r="60" spans="1:8" x14ac:dyDescent="0.25">
      <c r="A60" s="210" t="s">
        <v>122</v>
      </c>
      <c r="B60" s="210"/>
      <c r="C60" s="152">
        <v>15070354.109999999</v>
      </c>
      <c r="D60" s="152">
        <v>15431891.050000001</v>
      </c>
      <c r="E60" s="152">
        <v>15527716.9</v>
      </c>
      <c r="F60" s="153">
        <f t="shared" si="1"/>
        <v>102.39899432595352</v>
      </c>
      <c r="G60" s="153">
        <f t="shared" si="1"/>
        <v>100.62095986609496</v>
      </c>
      <c r="H60" s="153">
        <f t="shared" si="2"/>
        <v>103.03485098400253</v>
      </c>
    </row>
    <row r="61" spans="1:8" x14ac:dyDescent="0.25">
      <c r="A61" s="210" t="s">
        <v>123</v>
      </c>
      <c r="B61" s="210"/>
      <c r="C61" s="152">
        <v>15070354.109999999</v>
      </c>
      <c r="D61" s="152">
        <v>15431891.050000001</v>
      </c>
      <c r="E61" s="152">
        <v>15527716.9</v>
      </c>
      <c r="F61" s="153">
        <f t="shared" si="1"/>
        <v>102.39899432595352</v>
      </c>
      <c r="G61" s="153">
        <f t="shared" si="1"/>
        <v>100.62095986609496</v>
      </c>
      <c r="H61" s="153">
        <f t="shared" si="2"/>
        <v>103.03485098400253</v>
      </c>
    </row>
    <row r="62" spans="1:8" x14ac:dyDescent="0.25">
      <c r="A62" s="144" t="s">
        <v>124</v>
      </c>
      <c r="B62" s="144" t="s">
        <v>25</v>
      </c>
      <c r="C62" s="152">
        <v>12484836.42</v>
      </c>
      <c r="D62" s="152">
        <v>12729789.640000001</v>
      </c>
      <c r="E62" s="152">
        <v>12768863.23</v>
      </c>
      <c r="F62" s="153">
        <f t="shared" si="1"/>
        <v>101.9620058426044</v>
      </c>
      <c r="G62" s="153">
        <f t="shared" si="1"/>
        <v>100.30694607770438</v>
      </c>
      <c r="H62" s="153">
        <f t="shared" si="2"/>
        <v>102.27497422028699</v>
      </c>
    </row>
    <row r="63" spans="1:8" x14ac:dyDescent="0.25">
      <c r="A63" s="144" t="s">
        <v>125</v>
      </c>
      <c r="B63" s="144" t="s">
        <v>35</v>
      </c>
      <c r="C63" s="152">
        <v>2585517.69</v>
      </c>
      <c r="D63" s="152">
        <v>2702101.41</v>
      </c>
      <c r="E63" s="152">
        <v>2758853.67</v>
      </c>
      <c r="F63" s="153">
        <f t="shared" si="1"/>
        <v>104.50910548595009</v>
      </c>
      <c r="G63" s="153">
        <f t="shared" si="1"/>
        <v>102.10030089137179</v>
      </c>
      <c r="H63" s="153">
        <f t="shared" si="2"/>
        <v>106.70411116003619</v>
      </c>
    </row>
    <row r="64" spans="1:8" x14ac:dyDescent="0.25">
      <c r="A64" s="144" t="s">
        <v>127</v>
      </c>
      <c r="B64" s="144" t="s">
        <v>75</v>
      </c>
      <c r="C64" s="152">
        <v>0</v>
      </c>
      <c r="D64" s="152">
        <v>0</v>
      </c>
      <c r="E64" s="152">
        <v>0</v>
      </c>
      <c r="F64" s="153"/>
      <c r="G64" s="153"/>
      <c r="H64" s="153"/>
    </row>
    <row r="65" spans="1:8" x14ac:dyDescent="0.25">
      <c r="A65" s="197" t="s">
        <v>112</v>
      </c>
      <c r="B65" s="197"/>
      <c r="C65" s="150">
        <v>366978.57</v>
      </c>
      <c r="D65" s="150">
        <v>222177.98</v>
      </c>
      <c r="E65" s="150">
        <v>223239.76</v>
      </c>
      <c r="F65" s="151">
        <f t="shared" si="1"/>
        <v>60.542494347830726</v>
      </c>
      <c r="G65" s="151">
        <f t="shared" si="1"/>
        <v>100.47789614434338</v>
      </c>
      <c r="H65" s="151">
        <f t="shared" si="2"/>
        <v>60.83182459400831</v>
      </c>
    </row>
    <row r="66" spans="1:8" x14ac:dyDescent="0.25">
      <c r="A66" s="210" t="s">
        <v>122</v>
      </c>
      <c r="B66" s="210"/>
      <c r="C66" s="152">
        <v>366978.57</v>
      </c>
      <c r="D66" s="152">
        <v>222177.98</v>
      </c>
      <c r="E66" s="152">
        <v>223239.76</v>
      </c>
      <c r="F66" s="153">
        <f t="shared" si="1"/>
        <v>60.542494347830726</v>
      </c>
      <c r="G66" s="153">
        <f t="shared" si="1"/>
        <v>100.47789614434338</v>
      </c>
      <c r="H66" s="153">
        <f t="shared" si="2"/>
        <v>60.83182459400831</v>
      </c>
    </row>
    <row r="67" spans="1:8" x14ac:dyDescent="0.25">
      <c r="A67" s="210" t="s">
        <v>123</v>
      </c>
      <c r="B67" s="210"/>
      <c r="C67" s="152">
        <v>366978.57</v>
      </c>
      <c r="D67" s="152">
        <v>222177.98</v>
      </c>
      <c r="E67" s="152">
        <v>223239.76</v>
      </c>
      <c r="F67" s="153">
        <f t="shared" si="1"/>
        <v>60.542494347830726</v>
      </c>
      <c r="G67" s="153">
        <f t="shared" si="1"/>
        <v>100.47789614434338</v>
      </c>
      <c r="H67" s="153">
        <f t="shared" si="2"/>
        <v>60.83182459400831</v>
      </c>
    </row>
    <row r="68" spans="1:8" x14ac:dyDescent="0.25">
      <c r="A68" s="144" t="s">
        <v>124</v>
      </c>
      <c r="B68" s="144" t="s">
        <v>25</v>
      </c>
      <c r="C68" s="152">
        <v>281637.8</v>
      </c>
      <c r="D68" s="152">
        <v>209702.04</v>
      </c>
      <c r="E68" s="152">
        <v>210763.82</v>
      </c>
      <c r="F68" s="153">
        <f t="shared" si="1"/>
        <v>74.45805925198961</v>
      </c>
      <c r="G68" s="153">
        <f t="shared" si="1"/>
        <v>100.50632793081078</v>
      </c>
      <c r="H68" s="153">
        <f t="shared" si="2"/>
        <v>74.835061202722088</v>
      </c>
    </row>
    <row r="69" spans="1:8" x14ac:dyDescent="0.25">
      <c r="A69" s="144" t="s">
        <v>125</v>
      </c>
      <c r="B69" s="144" t="s">
        <v>35</v>
      </c>
      <c r="C69" s="152">
        <v>69414.03</v>
      </c>
      <c r="D69" s="152">
        <v>12475.94</v>
      </c>
      <c r="E69" s="152">
        <v>12475.94</v>
      </c>
      <c r="F69" s="153">
        <f t="shared" si="1"/>
        <v>17.973225297537113</v>
      </c>
      <c r="G69" s="153">
        <f t="shared" si="1"/>
        <v>100</v>
      </c>
      <c r="H69" s="153">
        <f t="shared" si="2"/>
        <v>17.973225297537113</v>
      </c>
    </row>
    <row r="70" spans="1:8" x14ac:dyDescent="0.25">
      <c r="A70" s="144" t="s">
        <v>127</v>
      </c>
      <c r="B70" s="144" t="s">
        <v>75</v>
      </c>
      <c r="C70" s="152">
        <v>15926.74</v>
      </c>
      <c r="D70" s="152">
        <v>0</v>
      </c>
      <c r="E70" s="152">
        <v>0</v>
      </c>
      <c r="F70" s="153">
        <f t="shared" si="1"/>
        <v>0</v>
      </c>
      <c r="G70" s="153"/>
      <c r="H70" s="153">
        <f t="shared" si="2"/>
        <v>0</v>
      </c>
    </row>
    <row r="71" spans="1:8" x14ac:dyDescent="0.25">
      <c r="A71" s="218" t="s">
        <v>131</v>
      </c>
      <c r="B71" s="218"/>
      <c r="C71" s="154">
        <v>1907643.11</v>
      </c>
      <c r="D71" s="154">
        <v>1480047.38</v>
      </c>
      <c r="E71" s="154">
        <v>1417667.66</v>
      </c>
      <c r="F71" s="155">
        <f t="shared" si="1"/>
        <v>77.58512964199052</v>
      </c>
      <c r="G71" s="155">
        <f t="shared" si="1"/>
        <v>95.785288981762193</v>
      </c>
      <c r="H71" s="155">
        <f t="shared" si="2"/>
        <v>74.31514063445546</v>
      </c>
    </row>
    <row r="72" spans="1:8" x14ac:dyDescent="0.25">
      <c r="A72" s="197" t="s">
        <v>100</v>
      </c>
      <c r="B72" s="197"/>
      <c r="C72" s="150">
        <v>224529.83</v>
      </c>
      <c r="D72" s="150">
        <v>0</v>
      </c>
      <c r="E72" s="150">
        <v>0</v>
      </c>
      <c r="F72" s="151">
        <f t="shared" si="1"/>
        <v>0</v>
      </c>
      <c r="G72" s="151"/>
      <c r="H72" s="151">
        <f t="shared" si="2"/>
        <v>0</v>
      </c>
    </row>
    <row r="73" spans="1:8" x14ac:dyDescent="0.25">
      <c r="A73" s="210" t="s">
        <v>122</v>
      </c>
      <c r="B73" s="210"/>
      <c r="C73" s="152">
        <v>224529.83</v>
      </c>
      <c r="D73" s="152">
        <v>0</v>
      </c>
      <c r="E73" s="152">
        <v>0</v>
      </c>
      <c r="F73" s="153">
        <f t="shared" si="1"/>
        <v>0</v>
      </c>
      <c r="G73" s="153"/>
      <c r="H73" s="153">
        <f t="shared" si="2"/>
        <v>0</v>
      </c>
    </row>
    <row r="74" spans="1:8" x14ac:dyDescent="0.25">
      <c r="A74" s="210" t="s">
        <v>123</v>
      </c>
      <c r="B74" s="210"/>
      <c r="C74" s="152">
        <v>224529.83</v>
      </c>
      <c r="D74" s="152">
        <v>0</v>
      </c>
      <c r="E74" s="152">
        <v>0</v>
      </c>
      <c r="F74" s="153">
        <f t="shared" ref="F74:G137" si="3">D74/C74*100</f>
        <v>0</v>
      </c>
      <c r="G74" s="153"/>
      <c r="H74" s="153">
        <f t="shared" ref="H74:H137" si="4">E74/C74*100</f>
        <v>0</v>
      </c>
    </row>
    <row r="75" spans="1:8" x14ac:dyDescent="0.25">
      <c r="A75" s="144" t="s">
        <v>132</v>
      </c>
      <c r="B75" s="144" t="s">
        <v>51</v>
      </c>
      <c r="C75" s="152">
        <v>224529.83</v>
      </c>
      <c r="D75" s="152">
        <v>0</v>
      </c>
      <c r="E75" s="152">
        <v>0</v>
      </c>
      <c r="F75" s="153">
        <f t="shared" si="3"/>
        <v>0</v>
      </c>
      <c r="G75" s="153"/>
      <c r="H75" s="153">
        <f t="shared" si="4"/>
        <v>0</v>
      </c>
    </row>
    <row r="76" spans="1:8" x14ac:dyDescent="0.25">
      <c r="A76" s="197" t="s">
        <v>126</v>
      </c>
      <c r="B76" s="197"/>
      <c r="C76" s="150">
        <v>0</v>
      </c>
      <c r="D76" s="150">
        <v>0</v>
      </c>
      <c r="E76" s="150">
        <v>0</v>
      </c>
      <c r="F76" s="151"/>
      <c r="G76" s="151"/>
      <c r="H76" s="151"/>
    </row>
    <row r="77" spans="1:8" x14ac:dyDescent="0.25">
      <c r="A77" s="144" t="s">
        <v>132</v>
      </c>
      <c r="B77" s="144" t="s">
        <v>51</v>
      </c>
      <c r="C77" s="152">
        <v>0</v>
      </c>
      <c r="D77" s="152">
        <v>0</v>
      </c>
      <c r="E77" s="152">
        <v>0</v>
      </c>
      <c r="F77" s="153"/>
      <c r="G77" s="153"/>
      <c r="H77" s="153"/>
    </row>
    <row r="78" spans="1:8" x14ac:dyDescent="0.25">
      <c r="A78" s="197" t="s">
        <v>103</v>
      </c>
      <c r="B78" s="197"/>
      <c r="C78" s="150">
        <v>13272.28</v>
      </c>
      <c r="D78" s="150">
        <v>75652</v>
      </c>
      <c r="E78" s="150">
        <v>13272.28</v>
      </c>
      <c r="F78" s="151">
        <f t="shared" si="3"/>
        <v>570.00003013800188</v>
      </c>
      <c r="G78" s="151">
        <f t="shared" si="3"/>
        <v>17.543858721514301</v>
      </c>
      <c r="H78" s="151">
        <f t="shared" si="4"/>
        <v>100</v>
      </c>
    </row>
    <row r="79" spans="1:8" x14ac:dyDescent="0.25">
      <c r="A79" s="210" t="s">
        <v>122</v>
      </c>
      <c r="B79" s="210"/>
      <c r="C79" s="152">
        <v>13272.28</v>
      </c>
      <c r="D79" s="152">
        <v>75652</v>
      </c>
      <c r="E79" s="152">
        <v>13272.28</v>
      </c>
      <c r="F79" s="153">
        <f t="shared" si="3"/>
        <v>570.00003013800188</v>
      </c>
      <c r="G79" s="153">
        <f t="shared" si="3"/>
        <v>17.543858721514301</v>
      </c>
      <c r="H79" s="153">
        <f t="shared" si="4"/>
        <v>100</v>
      </c>
    </row>
    <row r="80" spans="1:8" x14ac:dyDescent="0.25">
      <c r="A80" s="210" t="s">
        <v>123</v>
      </c>
      <c r="B80" s="210"/>
      <c r="C80" s="152">
        <v>13272.28</v>
      </c>
      <c r="D80" s="152">
        <v>75652</v>
      </c>
      <c r="E80" s="152">
        <v>13272.28</v>
      </c>
      <c r="F80" s="153">
        <f t="shared" si="3"/>
        <v>570.00003013800188</v>
      </c>
      <c r="G80" s="153">
        <f t="shared" si="3"/>
        <v>17.543858721514301</v>
      </c>
      <c r="H80" s="153">
        <f t="shared" si="4"/>
        <v>100</v>
      </c>
    </row>
    <row r="81" spans="1:8" x14ac:dyDescent="0.25">
      <c r="A81" s="144" t="s">
        <v>133</v>
      </c>
      <c r="B81" s="144" t="s">
        <v>27</v>
      </c>
      <c r="C81" s="152">
        <v>1327.23</v>
      </c>
      <c r="D81" s="152">
        <v>1327.23</v>
      </c>
      <c r="E81" s="152">
        <v>1327.23</v>
      </c>
      <c r="F81" s="153">
        <f t="shared" si="3"/>
        <v>100</v>
      </c>
      <c r="G81" s="153">
        <f t="shared" si="3"/>
        <v>100</v>
      </c>
      <c r="H81" s="153">
        <f t="shared" si="4"/>
        <v>100</v>
      </c>
    </row>
    <row r="82" spans="1:8" x14ac:dyDescent="0.25">
      <c r="A82" s="144" t="s">
        <v>132</v>
      </c>
      <c r="B82" s="144" t="s">
        <v>51</v>
      </c>
      <c r="C82" s="152">
        <v>11945.05</v>
      </c>
      <c r="D82" s="152">
        <v>74324.77</v>
      </c>
      <c r="E82" s="152">
        <v>11945.05</v>
      </c>
      <c r="F82" s="153">
        <f t="shared" si="3"/>
        <v>622.22234314632431</v>
      </c>
      <c r="G82" s="153">
        <f t="shared" si="3"/>
        <v>16.071425448070677</v>
      </c>
      <c r="H82" s="153">
        <f t="shared" si="4"/>
        <v>100</v>
      </c>
    </row>
    <row r="83" spans="1:8" x14ac:dyDescent="0.25">
      <c r="A83" s="197" t="s">
        <v>130</v>
      </c>
      <c r="B83" s="197"/>
      <c r="C83" s="150">
        <v>0</v>
      </c>
      <c r="D83" s="150">
        <v>0</v>
      </c>
      <c r="E83" s="150">
        <v>0</v>
      </c>
      <c r="F83" s="151"/>
      <c r="G83" s="151"/>
      <c r="H83" s="151"/>
    </row>
    <row r="84" spans="1:8" x14ac:dyDescent="0.25">
      <c r="A84" s="144" t="s">
        <v>133</v>
      </c>
      <c r="B84" s="144" t="s">
        <v>27</v>
      </c>
      <c r="C84" s="152">
        <v>0</v>
      </c>
      <c r="D84" s="152">
        <v>0</v>
      </c>
      <c r="E84" s="152">
        <v>0</v>
      </c>
      <c r="F84" s="153"/>
      <c r="G84" s="153"/>
      <c r="H84" s="153"/>
    </row>
    <row r="85" spans="1:8" x14ac:dyDescent="0.25">
      <c r="A85" s="144" t="s">
        <v>132</v>
      </c>
      <c r="B85" s="144" t="s">
        <v>51</v>
      </c>
      <c r="C85" s="152">
        <v>0</v>
      </c>
      <c r="D85" s="152">
        <v>0</v>
      </c>
      <c r="E85" s="152">
        <v>0</v>
      </c>
      <c r="F85" s="153"/>
      <c r="G85" s="153"/>
      <c r="H85" s="153"/>
    </row>
    <row r="86" spans="1:8" x14ac:dyDescent="0.25">
      <c r="A86" s="210" t="s">
        <v>122</v>
      </c>
      <c r="B86" s="210"/>
      <c r="C86" s="152">
        <v>0</v>
      </c>
      <c r="D86" s="152">
        <v>0</v>
      </c>
      <c r="E86" s="152">
        <v>0</v>
      </c>
      <c r="F86" s="153"/>
      <c r="G86" s="153"/>
      <c r="H86" s="153"/>
    </row>
    <row r="87" spans="1:8" x14ac:dyDescent="0.25">
      <c r="A87" s="210" t="s">
        <v>123</v>
      </c>
      <c r="B87" s="210"/>
      <c r="C87" s="152">
        <v>0</v>
      </c>
      <c r="D87" s="152">
        <v>0</v>
      </c>
      <c r="E87" s="152">
        <v>0</v>
      </c>
      <c r="F87" s="153"/>
      <c r="G87" s="153"/>
      <c r="H87" s="153"/>
    </row>
    <row r="88" spans="1:8" x14ac:dyDescent="0.25">
      <c r="A88" s="144" t="s">
        <v>125</v>
      </c>
      <c r="B88" s="144" t="s">
        <v>35</v>
      </c>
      <c r="C88" s="152">
        <v>0</v>
      </c>
      <c r="D88" s="152">
        <v>0</v>
      </c>
      <c r="E88" s="152">
        <v>0</v>
      </c>
      <c r="F88" s="153"/>
      <c r="G88" s="153"/>
      <c r="H88" s="153"/>
    </row>
    <row r="89" spans="1:8" x14ac:dyDescent="0.25">
      <c r="A89" s="197" t="s">
        <v>101</v>
      </c>
      <c r="B89" s="197"/>
      <c r="C89" s="150">
        <v>1656303.27</v>
      </c>
      <c r="D89" s="150">
        <v>1390857.65</v>
      </c>
      <c r="E89" s="150">
        <v>1390857.65</v>
      </c>
      <c r="F89" s="151">
        <f t="shared" si="3"/>
        <v>83.973610098590214</v>
      </c>
      <c r="G89" s="151">
        <f t="shared" si="3"/>
        <v>100</v>
      </c>
      <c r="H89" s="151">
        <f t="shared" si="4"/>
        <v>83.973610098590214</v>
      </c>
    </row>
    <row r="90" spans="1:8" x14ac:dyDescent="0.25">
      <c r="A90" s="210" t="s">
        <v>122</v>
      </c>
      <c r="B90" s="210"/>
      <c r="C90" s="152">
        <v>1656303.27</v>
      </c>
      <c r="D90" s="152">
        <v>1390857.65</v>
      </c>
      <c r="E90" s="152">
        <v>1390857.65</v>
      </c>
      <c r="F90" s="153">
        <f t="shared" si="3"/>
        <v>83.973610098590214</v>
      </c>
      <c r="G90" s="153">
        <f t="shared" si="3"/>
        <v>100</v>
      </c>
      <c r="H90" s="153">
        <f t="shared" si="4"/>
        <v>83.973610098590214</v>
      </c>
    </row>
    <row r="91" spans="1:8" x14ac:dyDescent="0.25">
      <c r="A91" s="210" t="s">
        <v>123</v>
      </c>
      <c r="B91" s="210"/>
      <c r="C91" s="152">
        <v>1656303.27</v>
      </c>
      <c r="D91" s="152">
        <v>1390857.65</v>
      </c>
      <c r="E91" s="152">
        <v>1390857.65</v>
      </c>
      <c r="F91" s="153">
        <f t="shared" si="3"/>
        <v>83.973610098590214</v>
      </c>
      <c r="G91" s="153">
        <f t="shared" si="3"/>
        <v>100</v>
      </c>
      <c r="H91" s="153">
        <f t="shared" si="4"/>
        <v>83.973610098590214</v>
      </c>
    </row>
    <row r="92" spans="1:8" x14ac:dyDescent="0.25">
      <c r="A92" s="144" t="s">
        <v>125</v>
      </c>
      <c r="B92" s="144" t="s">
        <v>35</v>
      </c>
      <c r="C92" s="152">
        <v>640973.78</v>
      </c>
      <c r="D92" s="152">
        <v>594520.80000000005</v>
      </c>
      <c r="E92" s="152">
        <v>594520.80000000005</v>
      </c>
      <c r="F92" s="153">
        <f t="shared" si="3"/>
        <v>92.752748794186246</v>
      </c>
      <c r="G92" s="153">
        <f t="shared" si="3"/>
        <v>100</v>
      </c>
      <c r="H92" s="153">
        <f t="shared" si="4"/>
        <v>92.752748794186246</v>
      </c>
    </row>
    <row r="93" spans="1:8" x14ac:dyDescent="0.25">
      <c r="A93" s="144" t="s">
        <v>133</v>
      </c>
      <c r="B93" s="144" t="s">
        <v>27</v>
      </c>
      <c r="C93" s="152">
        <v>238901.06</v>
      </c>
      <c r="D93" s="152">
        <v>245537.2</v>
      </c>
      <c r="E93" s="152">
        <v>245537.2</v>
      </c>
      <c r="F93" s="153">
        <f t="shared" si="3"/>
        <v>102.7777775452315</v>
      </c>
      <c r="G93" s="153">
        <f t="shared" si="3"/>
        <v>100</v>
      </c>
      <c r="H93" s="153">
        <f t="shared" si="4"/>
        <v>102.7777775452315</v>
      </c>
    </row>
    <row r="94" spans="1:8" x14ac:dyDescent="0.25">
      <c r="A94" s="144" t="s">
        <v>132</v>
      </c>
      <c r="B94" s="144" t="s">
        <v>51</v>
      </c>
      <c r="C94" s="152">
        <v>776428.43</v>
      </c>
      <c r="D94" s="152">
        <v>550799.65</v>
      </c>
      <c r="E94" s="152">
        <v>550799.65</v>
      </c>
      <c r="F94" s="153">
        <f t="shared" si="3"/>
        <v>70.940170235651976</v>
      </c>
      <c r="G94" s="153">
        <f t="shared" si="3"/>
        <v>100</v>
      </c>
      <c r="H94" s="153">
        <f t="shared" si="4"/>
        <v>70.940170235651976</v>
      </c>
    </row>
    <row r="95" spans="1:8" x14ac:dyDescent="0.25">
      <c r="A95" s="144" t="s">
        <v>134</v>
      </c>
      <c r="B95" s="144" t="s">
        <v>135</v>
      </c>
      <c r="C95" s="152">
        <v>0</v>
      </c>
      <c r="D95" s="152">
        <v>0</v>
      </c>
      <c r="E95" s="152">
        <v>0</v>
      </c>
      <c r="F95" s="153"/>
      <c r="G95" s="153"/>
      <c r="H95" s="153"/>
    </row>
    <row r="96" spans="1:8" x14ac:dyDescent="0.25">
      <c r="A96" s="197" t="s">
        <v>115</v>
      </c>
      <c r="B96" s="197"/>
      <c r="C96" s="150">
        <v>13537.73</v>
      </c>
      <c r="D96" s="150">
        <v>13537.73</v>
      </c>
      <c r="E96" s="150">
        <v>13537.73</v>
      </c>
      <c r="F96" s="151">
        <f t="shared" si="3"/>
        <v>100</v>
      </c>
      <c r="G96" s="151">
        <f t="shared" si="3"/>
        <v>100</v>
      </c>
      <c r="H96" s="151">
        <f t="shared" si="4"/>
        <v>100</v>
      </c>
    </row>
    <row r="97" spans="1:8" x14ac:dyDescent="0.25">
      <c r="A97" s="210" t="s">
        <v>122</v>
      </c>
      <c r="B97" s="210"/>
      <c r="C97" s="152">
        <v>13537.73</v>
      </c>
      <c r="D97" s="152">
        <v>13537.73</v>
      </c>
      <c r="E97" s="152">
        <v>13537.73</v>
      </c>
      <c r="F97" s="153">
        <f t="shared" si="3"/>
        <v>100</v>
      </c>
      <c r="G97" s="153">
        <f t="shared" si="3"/>
        <v>100</v>
      </c>
      <c r="H97" s="153">
        <f t="shared" si="4"/>
        <v>100</v>
      </c>
    </row>
    <row r="98" spans="1:8" x14ac:dyDescent="0.25">
      <c r="A98" s="210" t="s">
        <v>123</v>
      </c>
      <c r="B98" s="210"/>
      <c r="C98" s="152">
        <v>13537.73</v>
      </c>
      <c r="D98" s="152">
        <v>13537.73</v>
      </c>
      <c r="E98" s="152">
        <v>13537.73</v>
      </c>
      <c r="F98" s="153">
        <f t="shared" si="3"/>
        <v>100</v>
      </c>
      <c r="G98" s="153">
        <f t="shared" si="3"/>
        <v>100</v>
      </c>
      <c r="H98" s="153">
        <f t="shared" si="4"/>
        <v>100</v>
      </c>
    </row>
    <row r="99" spans="1:8" x14ac:dyDescent="0.25">
      <c r="A99" s="144" t="s">
        <v>125</v>
      </c>
      <c r="B99" s="144" t="s">
        <v>35</v>
      </c>
      <c r="C99" s="152">
        <v>13272.28</v>
      </c>
      <c r="D99" s="152">
        <v>13272.28</v>
      </c>
      <c r="E99" s="152">
        <v>13272.28</v>
      </c>
      <c r="F99" s="153">
        <f t="shared" si="3"/>
        <v>100</v>
      </c>
      <c r="G99" s="153">
        <f t="shared" si="3"/>
        <v>100</v>
      </c>
      <c r="H99" s="153">
        <f t="shared" si="4"/>
        <v>100</v>
      </c>
    </row>
    <row r="100" spans="1:8" x14ac:dyDescent="0.25">
      <c r="A100" s="144" t="s">
        <v>132</v>
      </c>
      <c r="B100" s="144" t="s">
        <v>51</v>
      </c>
      <c r="C100" s="152">
        <v>265.45</v>
      </c>
      <c r="D100" s="152">
        <v>265.45</v>
      </c>
      <c r="E100" s="152">
        <v>265.45</v>
      </c>
      <c r="F100" s="153">
        <f t="shared" si="3"/>
        <v>100</v>
      </c>
      <c r="G100" s="153">
        <f t="shared" si="3"/>
        <v>100</v>
      </c>
      <c r="H100" s="153">
        <f t="shared" si="4"/>
        <v>100</v>
      </c>
    </row>
    <row r="101" spans="1:8" x14ac:dyDescent="0.25">
      <c r="A101" s="218" t="s">
        <v>136</v>
      </c>
      <c r="B101" s="218"/>
      <c r="C101" s="154">
        <v>451390.26</v>
      </c>
      <c r="D101" s="154">
        <v>452850.21</v>
      </c>
      <c r="E101" s="154">
        <v>454442.89</v>
      </c>
      <c r="F101" s="155">
        <f t="shared" si="3"/>
        <v>100.32343409447957</v>
      </c>
      <c r="G101" s="155">
        <f t="shared" si="3"/>
        <v>100.35170128330071</v>
      </c>
      <c r="H101" s="155">
        <f t="shared" si="4"/>
        <v>100.67627289964121</v>
      </c>
    </row>
    <row r="102" spans="1:8" x14ac:dyDescent="0.25">
      <c r="A102" s="197" t="s">
        <v>100</v>
      </c>
      <c r="B102" s="197"/>
      <c r="C102" s="150">
        <v>95825.87</v>
      </c>
      <c r="D102" s="150">
        <v>95825.87</v>
      </c>
      <c r="E102" s="150">
        <v>95825.87</v>
      </c>
      <c r="F102" s="151">
        <f t="shared" si="3"/>
        <v>100</v>
      </c>
      <c r="G102" s="151">
        <f t="shared" si="3"/>
        <v>100</v>
      </c>
      <c r="H102" s="151">
        <f t="shared" si="4"/>
        <v>100</v>
      </c>
    </row>
    <row r="103" spans="1:8" x14ac:dyDescent="0.25">
      <c r="A103" s="210" t="s">
        <v>122</v>
      </c>
      <c r="B103" s="210"/>
      <c r="C103" s="152">
        <v>95825.87</v>
      </c>
      <c r="D103" s="152">
        <v>95825.87</v>
      </c>
      <c r="E103" s="152">
        <v>95825.87</v>
      </c>
      <c r="F103" s="153">
        <f t="shared" si="3"/>
        <v>100</v>
      </c>
      <c r="G103" s="153">
        <f t="shared" si="3"/>
        <v>100</v>
      </c>
      <c r="H103" s="153">
        <f t="shared" si="4"/>
        <v>100</v>
      </c>
    </row>
    <row r="104" spans="1:8" x14ac:dyDescent="0.25">
      <c r="A104" s="210" t="s">
        <v>123</v>
      </c>
      <c r="B104" s="210"/>
      <c r="C104" s="152">
        <v>95825.87</v>
      </c>
      <c r="D104" s="152">
        <v>95825.87</v>
      </c>
      <c r="E104" s="152">
        <v>95825.87</v>
      </c>
      <c r="F104" s="153">
        <f t="shared" si="3"/>
        <v>100</v>
      </c>
      <c r="G104" s="153">
        <f t="shared" si="3"/>
        <v>100</v>
      </c>
      <c r="H104" s="153">
        <f t="shared" si="4"/>
        <v>100</v>
      </c>
    </row>
    <row r="105" spans="1:8" x14ac:dyDescent="0.25">
      <c r="A105" s="144" t="s">
        <v>124</v>
      </c>
      <c r="B105" s="144" t="s">
        <v>25</v>
      </c>
      <c r="C105" s="152">
        <v>91578.74</v>
      </c>
      <c r="D105" s="152">
        <v>91578.74</v>
      </c>
      <c r="E105" s="152">
        <v>91578.74</v>
      </c>
      <c r="F105" s="153">
        <f t="shared" si="3"/>
        <v>100</v>
      </c>
      <c r="G105" s="153">
        <f t="shared" si="3"/>
        <v>100</v>
      </c>
      <c r="H105" s="153">
        <f t="shared" si="4"/>
        <v>100</v>
      </c>
    </row>
    <row r="106" spans="1:8" x14ac:dyDescent="0.25">
      <c r="A106" s="144" t="s">
        <v>125</v>
      </c>
      <c r="B106" s="144" t="s">
        <v>35</v>
      </c>
      <c r="C106" s="152">
        <v>4247.13</v>
      </c>
      <c r="D106" s="152">
        <v>4247.13</v>
      </c>
      <c r="E106" s="152">
        <v>4247.13</v>
      </c>
      <c r="F106" s="153">
        <f t="shared" si="3"/>
        <v>100</v>
      </c>
      <c r="G106" s="153">
        <f t="shared" si="3"/>
        <v>100</v>
      </c>
      <c r="H106" s="153">
        <f t="shared" si="4"/>
        <v>100</v>
      </c>
    </row>
    <row r="107" spans="1:8" x14ac:dyDescent="0.25">
      <c r="A107" s="197" t="s">
        <v>110</v>
      </c>
      <c r="B107" s="197"/>
      <c r="C107" s="150">
        <v>279381.5</v>
      </c>
      <c r="D107" s="150">
        <v>280708.73</v>
      </c>
      <c r="E107" s="150">
        <v>282035.96000000002</v>
      </c>
      <c r="F107" s="151">
        <f t="shared" si="3"/>
        <v>100.47506008808742</v>
      </c>
      <c r="G107" s="151">
        <f t="shared" si="3"/>
        <v>100.47281393777816</v>
      </c>
      <c r="H107" s="151">
        <f t="shared" si="4"/>
        <v>100.95012017617489</v>
      </c>
    </row>
    <row r="108" spans="1:8" x14ac:dyDescent="0.25">
      <c r="A108" s="210" t="s">
        <v>122</v>
      </c>
      <c r="B108" s="210"/>
      <c r="C108" s="152">
        <v>279381.5</v>
      </c>
      <c r="D108" s="152">
        <v>280708.73</v>
      </c>
      <c r="E108" s="152">
        <v>282035.96000000002</v>
      </c>
      <c r="F108" s="153">
        <f t="shared" si="3"/>
        <v>100.47506008808742</v>
      </c>
      <c r="G108" s="153">
        <f t="shared" si="3"/>
        <v>100.47281393777816</v>
      </c>
      <c r="H108" s="153">
        <f t="shared" si="4"/>
        <v>100.95012017617489</v>
      </c>
    </row>
    <row r="109" spans="1:8" x14ac:dyDescent="0.25">
      <c r="A109" s="210" t="s">
        <v>123</v>
      </c>
      <c r="B109" s="210"/>
      <c r="C109" s="152">
        <v>279381.5</v>
      </c>
      <c r="D109" s="152">
        <v>280708.73</v>
      </c>
      <c r="E109" s="152">
        <v>282035.96000000002</v>
      </c>
      <c r="F109" s="153">
        <f t="shared" si="3"/>
        <v>100.47506008808742</v>
      </c>
      <c r="G109" s="153">
        <f t="shared" si="3"/>
        <v>100.47281393777816</v>
      </c>
      <c r="H109" s="153">
        <f t="shared" si="4"/>
        <v>100.95012017617489</v>
      </c>
    </row>
    <row r="110" spans="1:8" x14ac:dyDescent="0.25">
      <c r="A110" s="144" t="s">
        <v>124</v>
      </c>
      <c r="B110" s="144" t="s">
        <v>25</v>
      </c>
      <c r="C110" s="152">
        <v>267436.45</v>
      </c>
      <c r="D110" s="152">
        <v>268763.68</v>
      </c>
      <c r="E110" s="152">
        <v>270090.90999999997</v>
      </c>
      <c r="F110" s="153">
        <f t="shared" si="3"/>
        <v>100.49627864862849</v>
      </c>
      <c r="G110" s="153">
        <f t="shared" si="3"/>
        <v>100.49382788626795</v>
      </c>
      <c r="H110" s="153">
        <f t="shared" si="4"/>
        <v>100.99255729725695</v>
      </c>
    </row>
    <row r="111" spans="1:8" x14ac:dyDescent="0.25">
      <c r="A111" s="144" t="s">
        <v>125</v>
      </c>
      <c r="B111" s="144" t="s">
        <v>35</v>
      </c>
      <c r="C111" s="152">
        <v>11945.05</v>
      </c>
      <c r="D111" s="152">
        <v>11945.05</v>
      </c>
      <c r="E111" s="152">
        <v>11945.05</v>
      </c>
      <c r="F111" s="153">
        <f t="shared" si="3"/>
        <v>100</v>
      </c>
      <c r="G111" s="153">
        <f t="shared" si="3"/>
        <v>100</v>
      </c>
      <c r="H111" s="153">
        <f t="shared" si="4"/>
        <v>100</v>
      </c>
    </row>
    <row r="112" spans="1:8" x14ac:dyDescent="0.25">
      <c r="A112" s="197" t="s">
        <v>137</v>
      </c>
      <c r="B112" s="197"/>
      <c r="C112" s="150">
        <v>0</v>
      </c>
      <c r="D112" s="150">
        <v>0</v>
      </c>
      <c r="E112" s="150">
        <v>0</v>
      </c>
      <c r="F112" s="151"/>
      <c r="G112" s="151"/>
      <c r="H112" s="151"/>
    </row>
    <row r="113" spans="1:8" x14ac:dyDescent="0.25">
      <c r="A113" s="210" t="s">
        <v>122</v>
      </c>
      <c r="B113" s="210"/>
      <c r="C113" s="152">
        <v>0</v>
      </c>
      <c r="D113" s="152">
        <v>0</v>
      </c>
      <c r="E113" s="152">
        <v>0</v>
      </c>
      <c r="F113" s="153"/>
      <c r="G113" s="153"/>
      <c r="H113" s="153"/>
    </row>
    <row r="114" spans="1:8" x14ac:dyDescent="0.25">
      <c r="A114" s="210" t="s">
        <v>123</v>
      </c>
      <c r="B114" s="210"/>
      <c r="C114" s="152">
        <v>0</v>
      </c>
      <c r="D114" s="152">
        <v>0</v>
      </c>
      <c r="E114" s="152">
        <v>0</v>
      </c>
      <c r="F114" s="153"/>
      <c r="G114" s="153"/>
      <c r="H114" s="153"/>
    </row>
    <row r="115" spans="1:8" x14ac:dyDescent="0.25">
      <c r="A115" s="144" t="s">
        <v>124</v>
      </c>
      <c r="B115" s="144" t="s">
        <v>25</v>
      </c>
      <c r="C115" s="152">
        <v>0</v>
      </c>
      <c r="D115" s="152">
        <v>0</v>
      </c>
      <c r="E115" s="152">
        <v>0</v>
      </c>
      <c r="F115" s="153"/>
      <c r="G115" s="153"/>
      <c r="H115" s="153"/>
    </row>
    <row r="116" spans="1:8" x14ac:dyDescent="0.25">
      <c r="A116" s="144" t="s">
        <v>125</v>
      </c>
      <c r="B116" s="144" t="s">
        <v>35</v>
      </c>
      <c r="C116" s="152">
        <v>0</v>
      </c>
      <c r="D116" s="152">
        <v>0</v>
      </c>
      <c r="E116" s="152">
        <v>0</v>
      </c>
      <c r="F116" s="153"/>
      <c r="G116" s="153"/>
      <c r="H116" s="153"/>
    </row>
    <row r="117" spans="1:8" x14ac:dyDescent="0.25">
      <c r="A117" s="197" t="s">
        <v>112</v>
      </c>
      <c r="B117" s="197"/>
      <c r="C117" s="150">
        <v>76182.89</v>
      </c>
      <c r="D117" s="150">
        <v>76315.61</v>
      </c>
      <c r="E117" s="150">
        <v>76581.06</v>
      </c>
      <c r="F117" s="151">
        <f t="shared" si="3"/>
        <v>100.17421234610553</v>
      </c>
      <c r="G117" s="151">
        <f t="shared" si="3"/>
        <v>100.34783185248732</v>
      </c>
      <c r="H117" s="151">
        <f t="shared" si="4"/>
        <v>100.52265016462358</v>
      </c>
    </row>
    <row r="118" spans="1:8" x14ac:dyDescent="0.25">
      <c r="A118" s="210" t="s">
        <v>122</v>
      </c>
      <c r="B118" s="210"/>
      <c r="C118" s="152">
        <v>76182.89</v>
      </c>
      <c r="D118" s="152">
        <v>76315.61</v>
      </c>
      <c r="E118" s="152">
        <v>76581.06</v>
      </c>
      <c r="F118" s="153">
        <f t="shared" si="3"/>
        <v>100.17421234610553</v>
      </c>
      <c r="G118" s="153">
        <f t="shared" si="3"/>
        <v>100.34783185248732</v>
      </c>
      <c r="H118" s="153">
        <f t="shared" si="4"/>
        <v>100.52265016462358</v>
      </c>
    </row>
    <row r="119" spans="1:8" x14ac:dyDescent="0.25">
      <c r="A119" s="210" t="s">
        <v>123</v>
      </c>
      <c r="B119" s="210"/>
      <c r="C119" s="152">
        <v>76182.89</v>
      </c>
      <c r="D119" s="152">
        <v>76315.61</v>
      </c>
      <c r="E119" s="152">
        <v>76581.06</v>
      </c>
      <c r="F119" s="153">
        <f t="shared" si="3"/>
        <v>100.17421234610553</v>
      </c>
      <c r="G119" s="153">
        <f t="shared" si="3"/>
        <v>100.34783185248732</v>
      </c>
      <c r="H119" s="153">
        <f t="shared" si="4"/>
        <v>100.52265016462358</v>
      </c>
    </row>
    <row r="120" spans="1:8" x14ac:dyDescent="0.25">
      <c r="A120" s="144" t="s">
        <v>124</v>
      </c>
      <c r="B120" s="144" t="s">
        <v>25</v>
      </c>
      <c r="C120" s="152">
        <v>70873.98</v>
      </c>
      <c r="D120" s="152">
        <v>71006.7</v>
      </c>
      <c r="E120" s="152">
        <v>71272.149999999994</v>
      </c>
      <c r="F120" s="153">
        <f t="shared" si="3"/>
        <v>100.18726195424613</v>
      </c>
      <c r="G120" s="153">
        <f t="shared" si="3"/>
        <v>100.37383796176979</v>
      </c>
      <c r="H120" s="153">
        <f t="shared" si="4"/>
        <v>100.56179997228884</v>
      </c>
    </row>
    <row r="121" spans="1:8" x14ac:dyDescent="0.25">
      <c r="A121" s="144" t="s">
        <v>125</v>
      </c>
      <c r="B121" s="144" t="s">
        <v>35</v>
      </c>
      <c r="C121" s="152">
        <v>5308.91</v>
      </c>
      <c r="D121" s="152">
        <v>5308.91</v>
      </c>
      <c r="E121" s="152">
        <v>5308.91</v>
      </c>
      <c r="F121" s="153">
        <f t="shared" si="3"/>
        <v>100</v>
      </c>
      <c r="G121" s="153">
        <f t="shared" si="3"/>
        <v>100</v>
      </c>
      <c r="H121" s="153">
        <f t="shared" si="4"/>
        <v>100</v>
      </c>
    </row>
    <row r="122" spans="1:8" x14ac:dyDescent="0.25">
      <c r="A122" s="218" t="s">
        <v>138</v>
      </c>
      <c r="B122" s="218"/>
      <c r="C122" s="154">
        <v>13272.28</v>
      </c>
      <c r="D122" s="154">
        <v>13272.28</v>
      </c>
      <c r="E122" s="154">
        <v>13272.28</v>
      </c>
      <c r="F122" s="155">
        <f t="shared" si="3"/>
        <v>100</v>
      </c>
      <c r="G122" s="155">
        <f t="shared" si="3"/>
        <v>100</v>
      </c>
      <c r="H122" s="155">
        <f t="shared" si="4"/>
        <v>100</v>
      </c>
    </row>
    <row r="123" spans="1:8" x14ac:dyDescent="0.25">
      <c r="A123" s="197" t="s">
        <v>100</v>
      </c>
      <c r="B123" s="197"/>
      <c r="C123" s="150">
        <v>13272.28</v>
      </c>
      <c r="D123" s="150">
        <v>13272.28</v>
      </c>
      <c r="E123" s="150">
        <v>13272.28</v>
      </c>
      <c r="F123" s="151">
        <f t="shared" si="3"/>
        <v>100</v>
      </c>
      <c r="G123" s="151">
        <f t="shared" si="3"/>
        <v>100</v>
      </c>
      <c r="H123" s="151">
        <f t="shared" si="4"/>
        <v>100</v>
      </c>
    </row>
    <row r="124" spans="1:8" x14ac:dyDescent="0.25">
      <c r="A124" s="210" t="s">
        <v>122</v>
      </c>
      <c r="B124" s="210"/>
      <c r="C124" s="152">
        <v>13272.28</v>
      </c>
      <c r="D124" s="152">
        <v>13272.28</v>
      </c>
      <c r="E124" s="152">
        <v>13272.28</v>
      </c>
      <c r="F124" s="153">
        <f t="shared" si="3"/>
        <v>100</v>
      </c>
      <c r="G124" s="153">
        <f t="shared" si="3"/>
        <v>100</v>
      </c>
      <c r="H124" s="153">
        <f t="shared" si="4"/>
        <v>100</v>
      </c>
    </row>
    <row r="125" spans="1:8" x14ac:dyDescent="0.25">
      <c r="A125" s="210" t="s">
        <v>123</v>
      </c>
      <c r="B125" s="210"/>
      <c r="C125" s="152">
        <v>13272.28</v>
      </c>
      <c r="D125" s="152">
        <v>13272.28</v>
      </c>
      <c r="E125" s="152">
        <v>13272.28</v>
      </c>
      <c r="F125" s="153">
        <f t="shared" si="3"/>
        <v>100</v>
      </c>
      <c r="G125" s="153">
        <f t="shared" si="3"/>
        <v>100</v>
      </c>
      <c r="H125" s="153">
        <f t="shared" si="4"/>
        <v>100</v>
      </c>
    </row>
    <row r="126" spans="1:8" x14ac:dyDescent="0.25">
      <c r="A126" s="144" t="s">
        <v>124</v>
      </c>
      <c r="B126" s="144" t="s">
        <v>25</v>
      </c>
      <c r="C126" s="152">
        <v>12608.67</v>
      </c>
      <c r="D126" s="152">
        <v>12608.67</v>
      </c>
      <c r="E126" s="152">
        <v>12608.67</v>
      </c>
      <c r="F126" s="153">
        <f t="shared" si="3"/>
        <v>100</v>
      </c>
      <c r="G126" s="153">
        <f t="shared" si="3"/>
        <v>100</v>
      </c>
      <c r="H126" s="153">
        <f t="shared" si="4"/>
        <v>100</v>
      </c>
    </row>
    <row r="127" spans="1:8" x14ac:dyDescent="0.25">
      <c r="A127" s="144" t="s">
        <v>125</v>
      </c>
      <c r="B127" s="144" t="s">
        <v>35</v>
      </c>
      <c r="C127" s="152">
        <v>663.61</v>
      </c>
      <c r="D127" s="152">
        <v>663.61</v>
      </c>
      <c r="E127" s="152">
        <v>663.61</v>
      </c>
      <c r="F127" s="153">
        <f t="shared" si="3"/>
        <v>100</v>
      </c>
      <c r="G127" s="153">
        <f t="shared" si="3"/>
        <v>100</v>
      </c>
      <c r="H127" s="153">
        <f t="shared" si="4"/>
        <v>100</v>
      </c>
    </row>
    <row r="128" spans="1:8" x14ac:dyDescent="0.25">
      <c r="A128" s="218" t="s">
        <v>139</v>
      </c>
      <c r="B128" s="218"/>
      <c r="C128" s="154">
        <v>26530</v>
      </c>
      <c r="D128" s="154">
        <v>26544.560000000001</v>
      </c>
      <c r="E128" s="154">
        <v>26544.560000000001</v>
      </c>
      <c r="F128" s="155">
        <f t="shared" si="3"/>
        <v>100.05488126649078</v>
      </c>
      <c r="G128" s="155">
        <f t="shared" si="3"/>
        <v>100</v>
      </c>
      <c r="H128" s="155">
        <f t="shared" si="4"/>
        <v>100.05488126649078</v>
      </c>
    </row>
    <row r="129" spans="1:8" x14ac:dyDescent="0.25">
      <c r="A129" s="197" t="s">
        <v>102</v>
      </c>
      <c r="B129" s="197"/>
      <c r="C129" s="150">
        <v>26530</v>
      </c>
      <c r="D129" s="150">
        <v>26544.560000000001</v>
      </c>
      <c r="E129" s="150">
        <v>26544.560000000001</v>
      </c>
      <c r="F129" s="151">
        <f t="shared" si="3"/>
        <v>100.05488126649078</v>
      </c>
      <c r="G129" s="151">
        <f t="shared" si="3"/>
        <v>100</v>
      </c>
      <c r="H129" s="151">
        <f t="shared" si="4"/>
        <v>100.05488126649078</v>
      </c>
    </row>
    <row r="130" spans="1:8" x14ac:dyDescent="0.25">
      <c r="A130" s="210" t="s">
        <v>122</v>
      </c>
      <c r="B130" s="210"/>
      <c r="C130" s="152">
        <v>26530</v>
      </c>
      <c r="D130" s="152">
        <v>26544.560000000001</v>
      </c>
      <c r="E130" s="152">
        <v>26544.560000000001</v>
      </c>
      <c r="F130" s="153">
        <f t="shared" si="3"/>
        <v>100.05488126649078</v>
      </c>
      <c r="G130" s="153">
        <f t="shared" si="3"/>
        <v>100</v>
      </c>
      <c r="H130" s="153">
        <f t="shared" si="4"/>
        <v>100.05488126649078</v>
      </c>
    </row>
    <row r="131" spans="1:8" x14ac:dyDescent="0.25">
      <c r="A131" s="210" t="s">
        <v>123</v>
      </c>
      <c r="B131" s="210"/>
      <c r="C131" s="152">
        <v>26530</v>
      </c>
      <c r="D131" s="152">
        <v>26544.560000000001</v>
      </c>
      <c r="E131" s="152">
        <v>26544.560000000001</v>
      </c>
      <c r="F131" s="153">
        <f t="shared" si="3"/>
        <v>100.05488126649078</v>
      </c>
      <c r="G131" s="153">
        <f t="shared" si="3"/>
        <v>100</v>
      </c>
      <c r="H131" s="153">
        <f t="shared" si="4"/>
        <v>100.05488126649078</v>
      </c>
    </row>
    <row r="132" spans="1:8" x14ac:dyDescent="0.25">
      <c r="A132" s="144" t="s">
        <v>125</v>
      </c>
      <c r="B132" s="144" t="s">
        <v>35</v>
      </c>
      <c r="C132" s="152">
        <v>26530</v>
      </c>
      <c r="D132" s="152">
        <v>26544.560000000001</v>
      </c>
      <c r="E132" s="152">
        <v>26544.560000000001</v>
      </c>
      <c r="F132" s="153">
        <f t="shared" si="3"/>
        <v>100.05488126649078</v>
      </c>
      <c r="G132" s="153">
        <f t="shared" si="3"/>
        <v>100</v>
      </c>
      <c r="H132" s="153">
        <f t="shared" si="4"/>
        <v>100.05488126649078</v>
      </c>
    </row>
    <row r="133" spans="1:8" x14ac:dyDescent="0.25">
      <c r="A133" s="144" t="s">
        <v>132</v>
      </c>
      <c r="B133" s="144" t="s">
        <v>51</v>
      </c>
      <c r="C133" s="152">
        <v>0</v>
      </c>
      <c r="D133" s="152">
        <v>0</v>
      </c>
      <c r="E133" s="152">
        <v>0</v>
      </c>
      <c r="F133" s="153"/>
      <c r="G133" s="153"/>
      <c r="H133" s="153"/>
    </row>
    <row r="134" spans="1:8" x14ac:dyDescent="0.25">
      <c r="A134" s="218" t="s">
        <v>140</v>
      </c>
      <c r="B134" s="218"/>
      <c r="C134" s="154">
        <v>178777.62</v>
      </c>
      <c r="D134" s="154">
        <v>5972.52</v>
      </c>
      <c r="E134" s="154">
        <v>0</v>
      </c>
      <c r="F134" s="155">
        <f t="shared" si="3"/>
        <v>3.3407537252145993</v>
      </c>
      <c r="G134" s="155">
        <f t="shared" si="3"/>
        <v>0</v>
      </c>
      <c r="H134" s="155">
        <f t="shared" si="4"/>
        <v>0</v>
      </c>
    </row>
    <row r="135" spans="1:8" x14ac:dyDescent="0.25">
      <c r="A135" s="197" t="s">
        <v>112</v>
      </c>
      <c r="B135" s="197"/>
      <c r="C135" s="150">
        <v>26810.02</v>
      </c>
      <c r="D135" s="150">
        <v>929.06</v>
      </c>
      <c r="E135" s="150">
        <v>0</v>
      </c>
      <c r="F135" s="151">
        <f t="shared" si="3"/>
        <v>3.4653461653516104</v>
      </c>
      <c r="G135" s="151">
        <f t="shared" si="3"/>
        <v>0</v>
      </c>
      <c r="H135" s="151">
        <f t="shared" si="4"/>
        <v>0</v>
      </c>
    </row>
    <row r="136" spans="1:8" x14ac:dyDescent="0.25">
      <c r="A136" s="210" t="s">
        <v>122</v>
      </c>
      <c r="B136" s="210"/>
      <c r="C136" s="152">
        <v>26810.02</v>
      </c>
      <c r="D136" s="152">
        <v>929.06</v>
      </c>
      <c r="E136" s="152">
        <v>0</v>
      </c>
      <c r="F136" s="153">
        <f t="shared" si="3"/>
        <v>3.4653461653516104</v>
      </c>
      <c r="G136" s="153">
        <f t="shared" si="3"/>
        <v>0</v>
      </c>
      <c r="H136" s="153">
        <f t="shared" si="4"/>
        <v>0</v>
      </c>
    </row>
    <row r="137" spans="1:8" x14ac:dyDescent="0.25">
      <c r="A137" s="210" t="s">
        <v>123</v>
      </c>
      <c r="B137" s="210"/>
      <c r="C137" s="152">
        <v>26810.02</v>
      </c>
      <c r="D137" s="152">
        <v>929.06</v>
      </c>
      <c r="E137" s="152">
        <v>0</v>
      </c>
      <c r="F137" s="153">
        <f t="shared" si="3"/>
        <v>3.4653461653516104</v>
      </c>
      <c r="G137" s="153">
        <f t="shared" si="3"/>
        <v>0</v>
      </c>
      <c r="H137" s="153">
        <f t="shared" si="4"/>
        <v>0</v>
      </c>
    </row>
    <row r="138" spans="1:8" x14ac:dyDescent="0.25">
      <c r="A138" s="144" t="s">
        <v>124</v>
      </c>
      <c r="B138" s="144" t="s">
        <v>25</v>
      </c>
      <c r="C138" s="152">
        <v>23226.5</v>
      </c>
      <c r="D138" s="152">
        <v>783.06</v>
      </c>
      <c r="E138" s="152">
        <v>0</v>
      </c>
      <c r="F138" s="153">
        <f t="shared" ref="F138:G160" si="5">D138/C138*100</f>
        <v>3.3714076593546158</v>
      </c>
      <c r="G138" s="153">
        <f t="shared" si="5"/>
        <v>0</v>
      </c>
      <c r="H138" s="153">
        <f t="shared" ref="H138:H160" si="6">E138/C138*100</f>
        <v>0</v>
      </c>
    </row>
    <row r="139" spans="1:8" x14ac:dyDescent="0.25">
      <c r="A139" s="144" t="s">
        <v>125</v>
      </c>
      <c r="B139" s="144" t="s">
        <v>35</v>
      </c>
      <c r="C139" s="152">
        <v>3583.52</v>
      </c>
      <c r="D139" s="152">
        <v>146</v>
      </c>
      <c r="E139" s="152">
        <v>0</v>
      </c>
      <c r="F139" s="153">
        <f t="shared" si="5"/>
        <v>4.0742063669241411</v>
      </c>
      <c r="G139" s="153">
        <f t="shared" si="5"/>
        <v>0</v>
      </c>
      <c r="H139" s="153">
        <f t="shared" si="6"/>
        <v>0</v>
      </c>
    </row>
    <row r="140" spans="1:8" x14ac:dyDescent="0.25">
      <c r="A140" s="197" t="s">
        <v>113</v>
      </c>
      <c r="B140" s="197"/>
      <c r="C140" s="150">
        <v>151967.6</v>
      </c>
      <c r="D140" s="150">
        <v>5043.46</v>
      </c>
      <c r="E140" s="150">
        <v>0</v>
      </c>
      <c r="F140" s="151">
        <f t="shared" si="5"/>
        <v>3.3187732121847024</v>
      </c>
      <c r="G140" s="151">
        <f t="shared" si="5"/>
        <v>0</v>
      </c>
      <c r="H140" s="151">
        <f t="shared" si="6"/>
        <v>0</v>
      </c>
    </row>
    <row r="141" spans="1:8" x14ac:dyDescent="0.25">
      <c r="A141" s="210" t="s">
        <v>122</v>
      </c>
      <c r="B141" s="210"/>
      <c r="C141" s="152">
        <v>151967.6</v>
      </c>
      <c r="D141" s="152">
        <v>5043.46</v>
      </c>
      <c r="E141" s="152">
        <v>0</v>
      </c>
      <c r="F141" s="153">
        <f t="shared" si="5"/>
        <v>3.3187732121847024</v>
      </c>
      <c r="G141" s="153">
        <f t="shared" si="5"/>
        <v>0</v>
      </c>
      <c r="H141" s="153">
        <f t="shared" si="6"/>
        <v>0</v>
      </c>
    </row>
    <row r="142" spans="1:8" x14ac:dyDescent="0.25">
      <c r="A142" s="210" t="s">
        <v>123</v>
      </c>
      <c r="B142" s="210"/>
      <c r="C142" s="152">
        <v>151967.6</v>
      </c>
      <c r="D142" s="152">
        <v>5043.46</v>
      </c>
      <c r="E142" s="152">
        <v>0</v>
      </c>
      <c r="F142" s="153">
        <f t="shared" si="5"/>
        <v>3.3187732121847024</v>
      </c>
      <c r="G142" s="153">
        <f t="shared" si="5"/>
        <v>0</v>
      </c>
      <c r="H142" s="153">
        <f t="shared" si="6"/>
        <v>0</v>
      </c>
    </row>
    <row r="143" spans="1:8" x14ac:dyDescent="0.25">
      <c r="A143" s="144" t="s">
        <v>124</v>
      </c>
      <c r="B143" s="144" t="s">
        <v>25</v>
      </c>
      <c r="C143" s="152">
        <v>131661.01999999999</v>
      </c>
      <c r="D143" s="152">
        <v>4313.49</v>
      </c>
      <c r="E143" s="152">
        <v>0</v>
      </c>
      <c r="F143" s="153">
        <f t="shared" si="5"/>
        <v>3.2762088581722977</v>
      </c>
      <c r="G143" s="153">
        <f t="shared" si="5"/>
        <v>0</v>
      </c>
      <c r="H143" s="153">
        <f t="shared" si="6"/>
        <v>0</v>
      </c>
    </row>
    <row r="144" spans="1:8" x14ac:dyDescent="0.25">
      <c r="A144" s="144" t="s">
        <v>125</v>
      </c>
      <c r="B144" s="144" t="s">
        <v>35</v>
      </c>
      <c r="C144" s="152">
        <v>20306.580000000002</v>
      </c>
      <c r="D144" s="152">
        <v>729.97</v>
      </c>
      <c r="E144" s="152">
        <v>0</v>
      </c>
      <c r="F144" s="153">
        <f t="shared" si="5"/>
        <v>3.5947461364739897</v>
      </c>
      <c r="G144" s="153">
        <f t="shared" si="5"/>
        <v>0</v>
      </c>
      <c r="H144" s="153">
        <f t="shared" si="6"/>
        <v>0</v>
      </c>
    </row>
    <row r="145" spans="1:8" x14ac:dyDescent="0.25">
      <c r="A145" s="218" t="s">
        <v>141</v>
      </c>
      <c r="B145" s="218"/>
      <c r="C145" s="154">
        <v>624991.69999999995</v>
      </c>
      <c r="D145" s="154">
        <v>628707.93999999994</v>
      </c>
      <c r="E145" s="154">
        <v>632291.46</v>
      </c>
      <c r="F145" s="155">
        <f t="shared" si="5"/>
        <v>100.59460629637162</v>
      </c>
      <c r="G145" s="155">
        <f t="shared" si="5"/>
        <v>100.56998166748141</v>
      </c>
      <c r="H145" s="155">
        <f t="shared" si="6"/>
        <v>101.16797711073605</v>
      </c>
    </row>
    <row r="146" spans="1:8" x14ac:dyDescent="0.25">
      <c r="A146" s="197" t="s">
        <v>103</v>
      </c>
      <c r="B146" s="197"/>
      <c r="C146" s="150">
        <v>23359.21</v>
      </c>
      <c r="D146" s="150">
        <v>24022.83</v>
      </c>
      <c r="E146" s="150">
        <v>24553.72</v>
      </c>
      <c r="F146" s="151">
        <f t="shared" si="5"/>
        <v>102.8409351172407</v>
      </c>
      <c r="G146" s="151">
        <f t="shared" si="5"/>
        <v>102.20993946175368</v>
      </c>
      <c r="H146" s="151">
        <f t="shared" si="6"/>
        <v>105.11365752523309</v>
      </c>
    </row>
    <row r="147" spans="1:8" x14ac:dyDescent="0.25">
      <c r="A147" s="210" t="s">
        <v>122</v>
      </c>
      <c r="B147" s="210"/>
      <c r="C147" s="152">
        <v>23359.21</v>
      </c>
      <c r="D147" s="152">
        <v>24022.83</v>
      </c>
      <c r="E147" s="152">
        <v>24553.72</v>
      </c>
      <c r="F147" s="153">
        <f t="shared" si="5"/>
        <v>102.8409351172407</v>
      </c>
      <c r="G147" s="153">
        <f t="shared" si="5"/>
        <v>102.20993946175368</v>
      </c>
      <c r="H147" s="153">
        <f t="shared" si="6"/>
        <v>105.11365752523309</v>
      </c>
    </row>
    <row r="148" spans="1:8" x14ac:dyDescent="0.25">
      <c r="A148" s="210" t="s">
        <v>142</v>
      </c>
      <c r="B148" s="210"/>
      <c r="C148" s="152">
        <v>23359.21</v>
      </c>
      <c r="D148" s="152">
        <v>24022.83</v>
      </c>
      <c r="E148" s="152">
        <v>24553.72</v>
      </c>
      <c r="F148" s="153">
        <f t="shared" si="5"/>
        <v>102.8409351172407</v>
      </c>
      <c r="G148" s="153">
        <f t="shared" si="5"/>
        <v>102.20993946175368</v>
      </c>
      <c r="H148" s="153">
        <f t="shared" si="6"/>
        <v>105.11365752523309</v>
      </c>
    </row>
    <row r="149" spans="1:8" x14ac:dyDescent="0.25">
      <c r="A149" s="144" t="s">
        <v>124</v>
      </c>
      <c r="B149" s="144" t="s">
        <v>25</v>
      </c>
      <c r="C149" s="152">
        <v>6105.25</v>
      </c>
      <c r="D149" s="152">
        <v>6105.25</v>
      </c>
      <c r="E149" s="152">
        <v>6105.25</v>
      </c>
      <c r="F149" s="153">
        <f t="shared" si="5"/>
        <v>100</v>
      </c>
      <c r="G149" s="153">
        <f t="shared" si="5"/>
        <v>100</v>
      </c>
      <c r="H149" s="153">
        <f t="shared" si="6"/>
        <v>100</v>
      </c>
    </row>
    <row r="150" spans="1:8" x14ac:dyDescent="0.25">
      <c r="A150" s="144" t="s">
        <v>125</v>
      </c>
      <c r="B150" s="144" t="s">
        <v>35</v>
      </c>
      <c r="C150" s="152">
        <v>17253.96</v>
      </c>
      <c r="D150" s="152">
        <v>17917.580000000002</v>
      </c>
      <c r="E150" s="152">
        <v>18448.47</v>
      </c>
      <c r="F150" s="153">
        <f t="shared" si="5"/>
        <v>103.84618951243658</v>
      </c>
      <c r="G150" s="153">
        <f t="shared" si="5"/>
        <v>102.96295593489747</v>
      </c>
      <c r="H150" s="153">
        <f t="shared" si="6"/>
        <v>106.92310634776018</v>
      </c>
    </row>
    <row r="151" spans="1:8" x14ac:dyDescent="0.25">
      <c r="A151" s="144" t="s">
        <v>132</v>
      </c>
      <c r="B151" s="144" t="s">
        <v>51</v>
      </c>
      <c r="C151" s="152">
        <v>0</v>
      </c>
      <c r="D151" s="152">
        <v>0</v>
      </c>
      <c r="E151" s="152">
        <v>0</v>
      </c>
      <c r="F151" s="153"/>
      <c r="G151" s="153"/>
      <c r="H151" s="153"/>
    </row>
    <row r="152" spans="1:8" x14ac:dyDescent="0.25">
      <c r="A152" s="197" t="s">
        <v>110</v>
      </c>
      <c r="B152" s="197"/>
      <c r="C152" s="150">
        <v>0</v>
      </c>
      <c r="D152" s="150">
        <v>0</v>
      </c>
      <c r="E152" s="150">
        <v>0</v>
      </c>
      <c r="F152" s="151"/>
      <c r="G152" s="151"/>
      <c r="H152" s="151"/>
    </row>
    <row r="153" spans="1:8" x14ac:dyDescent="0.25">
      <c r="A153" s="210" t="s">
        <v>122</v>
      </c>
      <c r="B153" s="210"/>
      <c r="C153" s="152">
        <v>0</v>
      </c>
      <c r="D153" s="152">
        <v>0</v>
      </c>
      <c r="E153" s="152">
        <v>0</v>
      </c>
      <c r="F153" s="153"/>
      <c r="G153" s="153"/>
      <c r="H153" s="153"/>
    </row>
    <row r="154" spans="1:8" x14ac:dyDescent="0.25">
      <c r="A154" s="210" t="s">
        <v>142</v>
      </c>
      <c r="B154" s="210"/>
      <c r="C154" s="152">
        <v>0</v>
      </c>
      <c r="D154" s="152">
        <v>0</v>
      </c>
      <c r="E154" s="152">
        <v>0</v>
      </c>
      <c r="F154" s="153"/>
      <c r="G154" s="153"/>
      <c r="H154" s="153"/>
    </row>
    <row r="155" spans="1:8" x14ac:dyDescent="0.25">
      <c r="A155" s="144" t="s">
        <v>124</v>
      </c>
      <c r="B155" s="144" t="s">
        <v>25</v>
      </c>
      <c r="C155" s="152">
        <v>0</v>
      </c>
      <c r="D155" s="152">
        <v>0</v>
      </c>
      <c r="E155" s="152">
        <v>0</v>
      </c>
      <c r="F155" s="153"/>
      <c r="G155" s="153"/>
      <c r="H155" s="153"/>
    </row>
    <row r="156" spans="1:8" x14ac:dyDescent="0.25">
      <c r="A156" s="144" t="s">
        <v>125</v>
      </c>
      <c r="B156" s="144" t="s">
        <v>35</v>
      </c>
      <c r="C156" s="152">
        <v>0</v>
      </c>
      <c r="D156" s="152">
        <v>0</v>
      </c>
      <c r="E156" s="152">
        <v>0</v>
      </c>
      <c r="F156" s="153"/>
      <c r="G156" s="153"/>
      <c r="H156" s="153"/>
    </row>
    <row r="157" spans="1:8" x14ac:dyDescent="0.25">
      <c r="A157" s="197" t="s">
        <v>112</v>
      </c>
      <c r="B157" s="197"/>
      <c r="C157" s="150">
        <v>601632.49</v>
      </c>
      <c r="D157" s="150">
        <v>604685.11</v>
      </c>
      <c r="E157" s="150">
        <v>607737.74</v>
      </c>
      <c r="F157" s="151">
        <f t="shared" si="5"/>
        <v>100.50738948622937</v>
      </c>
      <c r="G157" s="151">
        <f t="shared" si="5"/>
        <v>100.50482969557495</v>
      </c>
      <c r="H157" s="151">
        <f t="shared" si="6"/>
        <v>101.01478063460303</v>
      </c>
    </row>
    <row r="158" spans="1:8" x14ac:dyDescent="0.25">
      <c r="A158" s="210" t="s">
        <v>122</v>
      </c>
      <c r="B158" s="210"/>
      <c r="C158" s="152">
        <v>601632.49</v>
      </c>
      <c r="D158" s="152">
        <v>604685.11</v>
      </c>
      <c r="E158" s="152">
        <v>607737.74</v>
      </c>
      <c r="F158" s="153">
        <f t="shared" si="5"/>
        <v>100.50738948622937</v>
      </c>
      <c r="G158" s="153">
        <f t="shared" si="5"/>
        <v>100.50482969557495</v>
      </c>
      <c r="H158" s="153">
        <f t="shared" si="6"/>
        <v>101.01478063460303</v>
      </c>
    </row>
    <row r="159" spans="1:8" x14ac:dyDescent="0.25">
      <c r="A159" s="210" t="s">
        <v>142</v>
      </c>
      <c r="B159" s="210"/>
      <c r="C159" s="152">
        <v>601632.49</v>
      </c>
      <c r="D159" s="152">
        <v>604685.11</v>
      </c>
      <c r="E159" s="152">
        <v>607737.74</v>
      </c>
      <c r="F159" s="153">
        <f t="shared" si="5"/>
        <v>100.50738948622937</v>
      </c>
      <c r="G159" s="153">
        <f t="shared" si="5"/>
        <v>100.50482969557495</v>
      </c>
      <c r="H159" s="153">
        <f t="shared" si="6"/>
        <v>101.01478063460303</v>
      </c>
    </row>
    <row r="160" spans="1:8" x14ac:dyDescent="0.25">
      <c r="A160" s="144" t="s">
        <v>124</v>
      </c>
      <c r="B160" s="144" t="s">
        <v>25</v>
      </c>
      <c r="C160" s="152">
        <v>601632.49</v>
      </c>
      <c r="D160" s="152">
        <v>604685.11</v>
      </c>
      <c r="E160" s="152">
        <v>607737.74</v>
      </c>
      <c r="F160" s="153">
        <f t="shared" si="5"/>
        <v>100.50738948622937</v>
      </c>
      <c r="G160" s="153">
        <f t="shared" si="5"/>
        <v>100.50482969557495</v>
      </c>
      <c r="H160" s="153">
        <f t="shared" si="6"/>
        <v>101.01478063460303</v>
      </c>
    </row>
  </sheetData>
  <mergeCells count="94">
    <mergeCell ref="A153:B153"/>
    <mergeCell ref="A154:B154"/>
    <mergeCell ref="A157:B157"/>
    <mergeCell ref="A158:B158"/>
    <mergeCell ref="A159:B159"/>
    <mergeCell ref="A145:B145"/>
    <mergeCell ref="A146:B146"/>
    <mergeCell ref="A147:B147"/>
    <mergeCell ref="A148:B148"/>
    <mergeCell ref="A152:B152"/>
    <mergeCell ref="A136:B136"/>
    <mergeCell ref="A137:B137"/>
    <mergeCell ref="A140:B140"/>
    <mergeCell ref="A141:B141"/>
    <mergeCell ref="A142:B142"/>
    <mergeCell ref="A129:B129"/>
    <mergeCell ref="A130:B130"/>
    <mergeCell ref="A131:B131"/>
    <mergeCell ref="A134:B134"/>
    <mergeCell ref="A135:B135"/>
    <mergeCell ref="A122:B122"/>
    <mergeCell ref="A123:B123"/>
    <mergeCell ref="A124:B124"/>
    <mergeCell ref="A125:B125"/>
    <mergeCell ref="A128:B128"/>
    <mergeCell ref="A113:B113"/>
    <mergeCell ref="A114:B114"/>
    <mergeCell ref="A117:B117"/>
    <mergeCell ref="A118:B118"/>
    <mergeCell ref="A119:B119"/>
    <mergeCell ref="A104:B104"/>
    <mergeCell ref="A107:B107"/>
    <mergeCell ref="A108:B108"/>
    <mergeCell ref="A109:B109"/>
    <mergeCell ref="A112:B112"/>
    <mergeCell ref="A97:B97"/>
    <mergeCell ref="A98:B98"/>
    <mergeCell ref="A101:B101"/>
    <mergeCell ref="A102:B102"/>
    <mergeCell ref="A103:B103"/>
    <mergeCell ref="A87:B87"/>
    <mergeCell ref="A89:B89"/>
    <mergeCell ref="A90:B90"/>
    <mergeCell ref="A91:B91"/>
    <mergeCell ref="A96:B96"/>
    <mergeCell ref="A78:B78"/>
    <mergeCell ref="A79:B79"/>
    <mergeCell ref="A80:B80"/>
    <mergeCell ref="A83:B83"/>
    <mergeCell ref="A86:B86"/>
    <mergeCell ref="A71:B71"/>
    <mergeCell ref="A72:B72"/>
    <mergeCell ref="A73:B73"/>
    <mergeCell ref="A74:B74"/>
    <mergeCell ref="A76:B76"/>
    <mergeCell ref="A60:B60"/>
    <mergeCell ref="A61:B61"/>
    <mergeCell ref="A65:B65"/>
    <mergeCell ref="A66:B66"/>
    <mergeCell ref="A67:B67"/>
    <mergeCell ref="A48:B48"/>
    <mergeCell ref="A49:B49"/>
    <mergeCell ref="A50:B50"/>
    <mergeCell ref="A55:B55"/>
    <mergeCell ref="A59:B59"/>
    <mergeCell ref="A40:B40"/>
    <mergeCell ref="A41:B41"/>
    <mergeCell ref="A42:B42"/>
    <mergeCell ref="A43:B43"/>
    <mergeCell ref="A46:B46"/>
    <mergeCell ref="A35:B35"/>
    <mergeCell ref="A36:B36"/>
    <mergeCell ref="A37:B37"/>
    <mergeCell ref="A38:B38"/>
    <mergeCell ref="A39:B39"/>
    <mergeCell ref="A24:B24"/>
    <mergeCell ref="A26:B26"/>
    <mergeCell ref="A28:B28"/>
    <mergeCell ref="A30:B30"/>
    <mergeCell ref="A32:B32"/>
    <mergeCell ref="A1:H1"/>
    <mergeCell ref="B3:F3"/>
    <mergeCell ref="A4:H4"/>
    <mergeCell ref="A6:B8"/>
    <mergeCell ref="C6:E6"/>
    <mergeCell ref="F6:H7"/>
    <mergeCell ref="A15:B15"/>
    <mergeCell ref="A17:B17"/>
    <mergeCell ref="A19:B19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2023-04-14T12:24:29Z</cp:lastPrinted>
  <dcterms:created xsi:type="dcterms:W3CDTF">2022-08-12T12:51:27Z</dcterms:created>
  <dcterms:modified xsi:type="dcterms:W3CDTF">2023-04-14T12:27:49Z</dcterms:modified>
</cp:coreProperties>
</file>